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https://torreycrane-my.sharepoint.com/personal/mbaker_torreycrane_com/Documents/Desktop/CMRT/Current CMRT/"/>
    </mc:Choice>
  </mc:AlternateContent>
  <xr:revisionPtr revIDLastSave="89" documentId="13_ncr:1_{1F43054B-CFAB-43DB-BBDC-DC5B4C3AFE63}" xr6:coauthVersionLast="47" xr6:coauthVersionMax="47" xr10:uidLastSave="{C768B60B-A827-4459-BB19-FBDCFDB297AC}"/>
  <workbookProtection workbookAlgorithmName="SHA-512" workbookHashValue="3ODvpALY1x61Cvd0Oofqg97ZNd7+40fUrp7alBOJ/L1ruQ6E/ma5lVUydUoqfrQWad9IBPUQppnTUXDHO2Yr1A==" workbookSaltValue="WfJGw/J05jzXDaJ4irXs0g==" workbookSpinCount="100000" lockStructure="1"/>
  <bookViews>
    <workbookView xWindow="0" yWindow="165" windowWidth="24555" windowHeight="150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V6" i="5"/>
  <c r="F6" i="5"/>
  <c r="J6" i="5"/>
  <c r="E6" i="5"/>
  <c r="S6" i="5"/>
  <c r="T6" i="5"/>
  <c r="V7" i="5"/>
  <c r="J7" i="5"/>
  <c r="E7" i="5"/>
  <c r="S7" i="5"/>
  <c r="T7" i="5"/>
  <c r="V8" i="5"/>
  <c r="J8" i="5"/>
  <c r="E8" i="5"/>
  <c r="S8" i="5"/>
  <c r="T8" i="5"/>
  <c r="V9" i="5"/>
  <c r="J9" i="5"/>
  <c r="E9" i="5"/>
  <c r="S9" i="5"/>
  <c r="T9" i="5"/>
  <c r="V10" i="5"/>
  <c r="J10" i="5"/>
  <c r="E10" i="5"/>
  <c r="S10" i="5"/>
  <c r="T10" i="5"/>
  <c r="V11" i="5"/>
  <c r="J11" i="5"/>
  <c r="E11" i="5"/>
  <c r="S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<sst xmlns="http://schemas.openxmlformats.org/spreadsheetml/2006/main" count="22553" uniqueCount="15889">
  <si>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</si>
  <si>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</si>
  <si>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</si>
  <si>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</si>
  <si>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</si>
  <si>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</si>
  <si>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</si>
  <si>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</si>
  <si>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</si>
  <si>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</si>
  <si>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</si>
  <si>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</si>
  <si>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</si>
  <si>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</si>
  <si>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</si>
  <si>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</si>
  <si>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</si>
  <si>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</si>
  <si>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</si>
  <si>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</si>
  <si>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</si>
  <si>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</si>
  <si>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</si>
  <si>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</si>
  <si>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</si>
  <si>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</si>
  <si>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</si>
  <si>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</si>
  <si>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</si>
  <si>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</si>
  <si>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</si>
  <si>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</si>
  <si>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</si>
  <si>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</si>
  <si>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</si>
  <si>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</si>
  <si>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</si>
  <si>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</si>
  <si>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</si>
  <si>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</si>
  <si>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</si>
  <si>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</si>
  <si>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</si>
  <si>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</si>
  <si>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</si>
  <si>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</si>
  <si>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</si>
  <si>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</si>
  <si>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</si>
  <si>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</si>
  <si>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</si>
  <si>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</si>
  <si>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</si>
  <si>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</si>
  <si>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</si>
  <si>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</si>
  <si>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</si>
  <si>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</si>
  <si>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</si>
  <si>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</si>
  <si>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</si>
  <si>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</si>
  <si>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</si>
  <si>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</si>
  <si>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</si>
  <si>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</si>
  <si>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</si>
  <si>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</si>
  <si>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</si>
  <si>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</si>
  <si>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</si>
  <si>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</si>
  <si>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</si>
  <si>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</si>
  <si>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</si>
  <si>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</si>
  <si>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</si>
  <si>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</si>
  <si>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</si>
  <si>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</si>
  <si>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</si>
  <si>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</si>
  <si>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</si>
  <si>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</si>
  <si>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</si>
  <si>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</si>
  <si>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</si>
  <si>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</si>
  <si>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</si>
  <si>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</si>
  <si>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</si>
  <si>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</si>
  <si>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</si>
  <si>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</si>
  <si>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</si>
  <si>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</si>
  <si>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</si>
  <si>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</si>
  <si>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</si>
  <si>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</si>
  <si>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</si>
  <si>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</si>
  <si>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</si>
  <si>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</si>
  <si>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</si>
  <si>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</si>
  <si>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</si>
  <si>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</si>
  <si>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</si>
  <si>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</si>
  <si>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</si>
  <si>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</si>
  <si>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</si>
  <si>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</si>
  <si>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</si>
  <si>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</si>
  <si>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</si>
  <si>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</si>
  <si>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</si>
  <si>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</si>
  <si>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</si>
  <si>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</si>
  <si>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</si>
  <si>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</si>
  <si>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</si>
  <si>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</si>
  <si>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</si>
  <si>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</si>
  <si>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</si>
  <si>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</si>
  <si>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</si>
  <si>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</si>
  <si>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</si>
  <si>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</si>
  <si>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</si>
  <si>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</si>
  <si>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</si>
  <si>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</si>
  <si>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</si>
  <si>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</si>
  <si>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</si>
  <si>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</si>
  <si>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</si>
  <si>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</si>
  <si>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</si>
  <si>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</si>
  <si>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</si>
  <si>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</si>
  <si>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</si>
  <si>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</si>
  <si>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</si>
  <si>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</si>
  <si>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</si>
  <si>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</si>
  <si>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</si>
  <si>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</si>
  <si>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</si>
  <si>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</si>
  <si>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</si>
  <si>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</si>
  <si>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</si>
  <si>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</si>
  <si>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</si>
  <si>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</si>
  <si>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</si>
  <si>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</si>
  <si>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</si>
  <si>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</si>
  <si>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</si>
  <si>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</si>
  <si>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</si>
  <si>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</si>
  <si>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</si>
  <si>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</si>
  <si>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</si>
  <si>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</si>
  <si>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</si>
  <si>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</si>
  <si>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</si>
  <si>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</si>
  <si>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</si>
  <si>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</si>
  <si>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</si>
  <si>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</si>
  <si>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</si>
  <si>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</si>
  <si>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</si>
  <si>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</si>
  <si>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</si>
  <si>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</si>
  <si>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</si>
  <si>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</si>
  <si>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</si>
  <si>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</si>
  <si>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</si>
  <si>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</si>
  <si>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</si>
  <si>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</si>
  <si>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</si>
  <si>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</si>
  <si>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</si>
  <si>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</si>
  <si>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</si>
  <si>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</si>
  <si>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</si>
  <si>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</si>
  <si>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</si>
  <si>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</si>
  <si>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</si>
  <si>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</si>
  <si>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</si>
  <si>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</si>
  <si>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</si>
  <si>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</si>
  <si>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</si>
  <si>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</si>
  <si>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</si>
  <si>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</si>
  <si>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</si>
  <si>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</si>
  <si>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</si>
  <si>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</si>
  <si>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</si>
  <si>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</si>
  <si>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</si>
  <si>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</si>
  <si>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</si>
  <si>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</si>
  <si>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</si>
  <si>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</si>
  <si>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</si>
  <si>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</si>
  <si>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</si>
  <si>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</si>
  <si>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</si>
  <si>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</si>
  <si>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</si>
  <si>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</si>
  <si>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</si>
  <si>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</si>
  <si>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</si>
  <si>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</si>
  <si>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</si>
  <si>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</si>
  <si>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</si>
  <si>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</si>
  <si>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</si>
  <si>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</si>
  <si>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</si>
  <si>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</si>
  <si>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</si>
  <si>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</si>
  <si>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</si>
  <si>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</si>
  <si>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</si>
  <si>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</si>
  <si>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</si>
  <si>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</si>
  <si>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</si>
  <si>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</si>
  <si>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</si>
  <si>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</si>
  <si>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</si>
  <si>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</si>
  <si>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</si>
  <si>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</si>
  <si>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</si>
  <si>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</si>
  <si>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</si>
  <si>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</si>
  <si>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</si>
  <si>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</si>
  <si>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</si>
  <si>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</si>
  <si>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</si>
  <si>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</si>
  <si>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</si>
  <si>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</si>
  <si>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</si>
  <si>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</si>
  <si>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</si>
  <si>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</si>
  <si>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</si>
  <si>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</si>
  <si>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</si>
  <si>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</si>
  <si>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</si>
  <si>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</si>
  <si>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</si>
  <si>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</si>
  <si>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</si>
  <si>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</si>
  <si>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</si>
  <si>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</si>
  <si>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</si>
  <si>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</si>
  <si>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</si>
  <si>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</si>
  <si>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</si>
  <si>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</si>
  <si>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</si>
  <si>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</si>
  <si>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</si>
  <si>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</si>
  <si>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</si>
  <si>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</si>
  <si>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</si>
  <si>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</si>
  <si>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</si>
  <si>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</si>
  <si>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</si>
  <si>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</si>
  <si>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</si>
  <si>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</si>
  <si>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</si>
  <si>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</si>
  <si>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</si>
  <si>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</si>
  <si>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</si>
  <si>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</si>
  <si>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</si>
  <si>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</si>
  <si>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</si>
  <si>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</si>
  <si>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</si>
  <si>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</si>
  <si>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</si>
  <si>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</si>
  <si>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</si>
  <si>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</si>
  <si>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</si>
  <si>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</si>
  <si>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</si>
  <si>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</si>
  <si>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</si>
  <si>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</si>
  <si>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</si>
  <si>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</si>
  <si>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</si>
  <si>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</si>
  <si>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</si>
  <si>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</si>
  <si>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</si>
  <si>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</si>
  <si>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</si>
  <si>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</si>
  <si>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</si>
  <si>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</si>
  <si>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</si>
  <si>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</si>
  <si>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</si>
  <si>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</si>
  <si>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</si>
  <si>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</si>
  <si>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</si>
  <si>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</si>
  <si>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</si>
  <si>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</si>
  <si>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</si>
  <si>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</si>
  <si>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</si>
  <si>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</si>
  <si>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</si>
  <si>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</si>
  <si>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</si>
  <si>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</si>
  <si>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</si>
  <si>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</si>
  <si>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</si>
  <si>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</si>
  <si>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</si>
  <si>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</si>
  <si>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</si>
  <si>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</si>
  <si>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</si>
  <si>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</si>
  <si>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</si>
  <si>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</si>
  <si>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</si>
  <si>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</si>
  <si>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</si>
  <si>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</si>
  <si>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</si>
  <si>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</si>
  <si>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</si>
  <si>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</si>
  <si>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</si>
  <si>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</si>
  <si>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</si>
  <si>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</si>
  <si>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</si>
  <si>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</si>
  <si>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</si>
  <si>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</si>
  <si>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</si>
  <si>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</si>
  <si>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</si>
  <si>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</si>
  <si>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</si>
  <si>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</si>
  <si>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</si>
  <si>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</si>
  <si>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</si>
  <si>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</si>
  <si>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</si>
  <si>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</si>
  <si>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</si>
  <si>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</si>
  <si>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</si>
  <si>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</si>
  <si>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</si>
  <si>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</si>
  <si>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</si>
  <si>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</si>
  <si>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</si>
  <si>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</si>
  <si>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</si>
  <si>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</si>
  <si>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</si>
  <si>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</si>
  <si>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</si>
  <si>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</si>
  <si>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</si>
  <si>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</si>
  <si>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</si>
  <si>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</si>
  <si>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</si>
  <si>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</si>
  <si>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</si>
  <si>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</si>
  <si>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</si>
  <si>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</si>
  <si>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</si>
  <si>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</si>
  <si>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</si>
  <si>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</si>
  <si>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</si>
  <si>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</si>
  <si>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</si>
  <si>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</si>
  <si>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</si>
  <si>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</si>
  <si>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</si>
  <si>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</si>
  <si>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</si>
  <si>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</si>
  <si>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</si>
  <si>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</si>
  <si>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</si>
  <si>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</si>
  <si>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</si>
  <si>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</si>
  <si>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</si>
  <si>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</si>
  <si>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</si>
  <si>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</si>
  <si>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</si>
  <si>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</si>
  <si>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</si>
  <si>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</si>
  <si>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</si>
  <si>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</si>
  <si>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</si>
  <si>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</si>
  <si>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</si>
  <si>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</si>
  <si>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</si>
  <si>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</si>
  <si>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</si>
  <si>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</si>
  <si>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</si>
  <si>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</si>
  <si>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</si>
  <si>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</si>
  <si>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</si>
  <si>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</si>
  <si>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</si>
  <si>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</si>
  <si>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</si>
  <si>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</si>
  <si>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</si>
  <si>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</si>
  <si>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</si>
  <si>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</si>
  <si>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</si>
  <si>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</si>
  <si>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</si>
  <si>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</si>
  <si>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</si>
  <si>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</si>
  <si>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</si>
  <si>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</si>
  <si>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</si>
  <si>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</si>
  <si>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</si>
  <si>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</si>
  <si>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</si>
  <si>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</si>
  <si>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</si>
  <si>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</si>
  <si>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</si>
  <si>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</si>
  <si>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</si>
  <si>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</si>
  <si>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</si>
  <si>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</si>
  <si>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</si>
  <si>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</si>
  <si>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</si>
  <si>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</si>
  <si>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</si>
  <si>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</si>
  <si>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</si>
  <si>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</si>
  <si>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</si>
  <si>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</si>
  <si>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</si>
  <si>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</si>
  <si>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</si>
  <si>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</si>
  <si>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</si>
  <si>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</si>
  <si>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</si>
  <si>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</si>
  <si>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</si>
  <si>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</si>
  <si>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</si>
  <si>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</si>
  <si>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</si>
  <si>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</si>
  <si>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</si>
  <si>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</si>
  <si>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</si>
  <si>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</si>
  <si>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</si>
  <si>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</si>
  <si>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</si>
  <si>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</si>
  <si>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</si>
  <si>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</si>
  <si>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</si>
  <si>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</si>
  <si>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</si>
  <si>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</si>
  <si>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</si>
  <si>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</si>
  <si>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</si>
  <si>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</si>
  <si>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</si>
  <si>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</si>
  <si>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</si>
  <si>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</si>
  <si>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</si>
  <si>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</si>
  <si>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</si>
  <si>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</si>
  <si>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</si>
  <si>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</si>
  <si>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</si>
  <si>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</si>
  <si>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</si>
  <si>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</si>
  <si>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</si>
  <si>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</si>
  <si>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</si>
  <si>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</si>
  <si>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</si>
  <si>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</si>
  <si>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</si>
  <si>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</si>
  <si>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</si>
  <si>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</si>
  <si>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</si>
  <si>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</si>
  <si>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</si>
  <si>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</si>
  <si>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</si>
  <si>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</si>
  <si>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</si>
  <si>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</si>
  <si>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</si>
  <si>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</si>
  <si>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</si>
  <si>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</si>
  <si>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</si>
  <si>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</si>
  <si>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</si>
  <si>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</si>
  <si>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</si>
  <si>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</si>
  <si>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</si>
  <si>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</si>
  <si>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</si>
  <si>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</si>
  <si>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</si>
  <si>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</si>
  <si>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</si>
  <si>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</si>
  <si>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</si>
  <si>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</si>
  <si>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</si>
  <si>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</si>
  <si>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</si>
  <si>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</si>
  <si>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</si>
  <si>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</si>
  <si>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</si>
  <si>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</si>
  <si>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</si>
  <si>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</si>
  <si>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</si>
  <si>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</si>
  <si>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</si>
  <si>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</si>
  <si>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</si>
  <si>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</si>
  <si>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</si>
  <si>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</si>
  <si>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</si>
  <si>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</si>
  <si>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</si>
  <si>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</si>
  <si>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</si>
  <si>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</si>
  <si>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</si>
  <si>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</si>
  <si>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</si>
  <si>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</si>
  <si>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</si>
  <si>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</si>
  <si>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</si>
  <si>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</si>
  <si>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</si>
  <si>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</si>
  <si>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</si>
  <si>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</si>
  <si>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</si>
  <si>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</si>
  <si>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</si>
  <si>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</si>
  <si>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</si>
  <si>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</si>
  <si>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</si>
  <si>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</si>
  <si>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</si>
  <si>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</si>
  <si>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</si>
  <si>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</si>
  <si>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</si>
  <si>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</si>
  <si>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</si>
  <si>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</si>
  <si>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</si>
  <si>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</si>
  <si>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</si>
  <si>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</si>
  <si>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</si>
  <si>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</si>
  <si>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</si>
  <si>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</si>
  <si>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</si>
  <si>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</si>
  <si>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</si>
  <si>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</si>
  <si>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</si>
  <si>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</si>
  <si>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</si>
  <si>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</si>
  <si>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</si>
  <si>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</si>
  <si>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</si>
  <si>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</si>
  <si>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</si>
  <si>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</si>
  <si>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</si>
  <si>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</si>
  <si>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</si>
  <si>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</si>
  <si>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</si>
  <si>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</si>
  <si>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</si>
  <si>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</si>
  <si>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</si>
  <si>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</si>
  <si>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</si>
  <si>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</si>
  <si>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</si>
  <si>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</si>
  <si>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</si>
  <si>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</si>
  <si>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</si>
  <si>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</si>
  <si>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</si>
  <si>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</si>
  <si>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</si>
  <si>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</si>
  <si>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</si>
  <si>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</si>
  <si>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</si>
  <si>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</si>
  <si>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</si>
  <si>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</si>
  <si>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</si>
  <si>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</si>
  <si>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</si>
  <si>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</si>
  <si>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</si>
  <si>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</si>
  <si>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</si>
  <si>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</si>
  <si>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</si>
  <si>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</si>
  <si>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</si>
  <si>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</si>
  <si>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</si>
  <si>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</si>
  <si>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</si>
  <si>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</si>
  <si>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</si>
  <si>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</si>
  <si>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</si>
  <si>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</si>
  <si>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</si>
  <si>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</si>
  <si>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</si>
  <si>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</si>
  <si>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</si>
  <si>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</si>
  <si>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</si>
  <si>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</si>
  <si>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</si>
  <si>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</si>
  <si>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</si>
  <si>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</si>
  <si>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</si>
  <si>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</si>
  <si>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</si>
  <si>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</si>
  <si>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</si>
  <si>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</si>
  <si>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</si>
  <si>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</si>
  <si>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</si>
  <si>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</si>
  <si>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</si>
  <si>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</si>
  <si>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</si>
  <si>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</si>
  <si>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</si>
  <si>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</si>
  <si>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</si>
  <si>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</si>
  <si>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</si>
  <si>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</si>
  <si>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</si>
  <si>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</si>
  <si>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</si>
  <si>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</si>
  <si>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</si>
  <si>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</si>
  <si>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</si>
  <si>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</si>
  <si>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</si>
  <si>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</si>
  <si>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</si>
  <si>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</si>
  <si>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</si>
  <si>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</si>
  <si>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</si>
  <si>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</si>
  <si>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</si>
  <si>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</si>
  <si>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</si>
  <si>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</si>
  <si>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</si>
  <si>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</si>
  <si>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</si>
  <si>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</si>
  <si>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</si>
  <si>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</si>
  <si>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</si>
  <si>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</si>
  <si>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</si>
  <si>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</si>
  <si>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</si>
  <si>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</si>
  <si>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</si>
  <si>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</si>
  <si>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</si>
  <si>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</si>
  <si>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</si>
  <si>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</si>
  <si>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</si>
  <si>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</si>
  <si>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</si>
  <si>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</si>
  <si>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</si>
  <si>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</si>
  <si>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</si>
  <si>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</si>
  <si>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</si>
  <si>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</si>
  <si>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</si>
  <si>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</si>
  <si>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</si>
  <si>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</si>
  <si>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</si>
  <si>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</si>
  <si>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</si>
  <si>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</si>
  <si>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</si>
  <si>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</si>
  <si>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</si>
  <si>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</si>
  <si>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</si>
  <si>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</si>
  <si>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</si>
  <si>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</si>
  <si>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</si>
  <si>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</si>
  <si>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</si>
  <si>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</si>
  <si>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</si>
  <si>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</si>
  <si>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</si>
  <si>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</si>
  <si>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</si>
  <si>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</si>
  <si>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</si>
  <si>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</si>
  <si>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</si>
  <si>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</si>
  <si>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</si>
  <si>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</si>
  <si>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</si>
  <si>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</si>
  <si>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</si>
  <si>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</si>
  <si>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</si>
  <si>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</si>
  <si>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</si>
  <si>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</si>
  <si>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</si>
  <si>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</si>
  <si>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</si>
  <si>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</si>
  <si>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</si>
  <si>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</si>
  <si>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</si>
  <si>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</si>
  <si>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</si>
  <si>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</si>
  <si>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</si>
  <si>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</si>
  <si>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</si>
  <si>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</si>
  <si>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</si>
  <si>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</si>
  <si>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</si>
  <si>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</si>
  <si>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</si>
  <si>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</si>
  <si>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</si>
  <si>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</si>
  <si>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</si>
  <si>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</si>
  <si>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</si>
  <si>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</si>
  <si>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</si>
  <si>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</si>
  <si>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</si>
  <si>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</si>
  <si>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</si>
  <si>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</si>
  <si>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</si>
  <si>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</si>
  <si>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</si>
  <si>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</si>
  <si>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</si>
  <si>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</si>
  <si>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</si>
  <si>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</si>
  <si>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</si>
  <si>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</si>
  <si>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</si>
  <si>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</si>
  <si>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</si>
  <si>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</si>
  <si>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</si>
  <si>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</si>
  <si>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</si>
  <si>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</si>
  <si>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</si>
  <si>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</si>
  <si>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</si>
  <si>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</si>
  <si>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</si>
  <si>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</si>
  <si>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</si>
  <si>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</si>
  <si>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</si>
  <si>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</si>
  <si>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</si>
  <si>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</si>
  <si>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</si>
  <si>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</si>
  <si>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</si>
  <si>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</si>
  <si>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</si>
  <si>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</si>
  <si>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</si>
  <si>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</si>
  <si>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</si>
  <si>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</si>
  <si>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</si>
  <si>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</si>
  <si>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</si>
  <si>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</si>
  <si>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</si>
  <si>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</si>
  <si>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</si>
  <si>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</si>
  <si>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</si>
  <si>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</si>
  <si>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</si>
  <si>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</si>
  <si>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</si>
  <si>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</si>
  <si>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</si>
  <si>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</si>
  <si>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</si>
  <si>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</si>
  <si>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</si>
  <si>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</si>
  <si>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</si>
  <si>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</si>
  <si>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</si>
  <si>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</si>
  <si>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</si>
  <si>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</si>
  <si>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</si>
  <si>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</si>
  <si>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</si>
  <si>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</si>
  <si>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</si>
  <si>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</si>
  <si>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</si>
  <si>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</si>
  <si>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</si>
  <si>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</si>
  <si>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</si>
  <si>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</si>
  <si>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</si>
  <si>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</si>
  <si>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</si>
  <si>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</si>
  <si>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</si>
  <si>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</si>
  <si>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</si>
  <si>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</si>
  <si>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</si>
  <si>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</si>
  <si>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</si>
  <si>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</si>
  <si>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</si>
  <si>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</si>
  <si>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</si>
  <si>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</si>
  <si>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</si>
  <si>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</si>
  <si>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</si>
  <si>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</si>
  <si>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</si>
  <si>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</si>
  <si>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</si>
  <si>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</si>
  <si>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</si>
  <si>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</si>
  <si>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</si>
  <si>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</si>
  <si>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</si>
  <si>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</si>
  <si>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</si>
  <si>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</si>
  <si>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</si>
  <si>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</si>
  <si>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</si>
  <si>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</si>
  <si>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</si>
  <si>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</si>
  <si>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</si>
  <si>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</si>
  <si>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</si>
  <si>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</si>
  <si>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</si>
  <si>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</si>
  <si>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</si>
  <si>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</si>
  <si>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</si>
  <si>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</si>
  <si>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</si>
  <si>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</si>
  <si>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</si>
  <si>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</si>
  <si>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</si>
  <si>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</si>
  <si>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</si>
  <si>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</si>
  <si>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</si>
  <si>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</si>
  <si>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</si>
  <si>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</si>
  <si>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</si>
  <si>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</si>
  <si>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</si>
  <si>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</si>
  <si>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</si>
  <si>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</si>
  <si>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</si>
  <si>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</si>
  <si>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</si>
  <si>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</si>
  <si>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</si>
  <si>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</si>
  <si>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</si>
  <si>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</si>
  <si>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</si>
  <si>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</si>
  <si>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</si>
  <si>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</si>
  <si>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</si>
  <si>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</si>
  <si>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</si>
  <si>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</si>
  <si>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</si>
  <si>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</si>
  <si>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</si>
  <si>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</si>
  <si>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</si>
  <si>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</si>
  <si>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</si>
  <si>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</si>
  <si>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</si>
  <si>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</si>
  <si>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</si>
  <si>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</si>
  <si>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</si>
  <si>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</si>
  <si>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</si>
  <si>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</si>
  <si>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</si>
  <si>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</si>
  <si>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</si>
  <si>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</si>
  <si>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</si>
  <si>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</si>
  <si>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</si>
  <si>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</si>
  <si>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</si>
  <si>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</si>
  <si>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</si>
  <si>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</si>
  <si>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</si>
  <si>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</si>
  <si>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</si>
  <si>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</si>
  <si>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</si>
  <si>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</si>
  <si>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</si>
  <si>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</si>
  <si>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</si>
  <si>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</si>
  <si>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</si>
  <si>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</si>
  <si>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</si>
  <si>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</si>
  <si>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</si>
  <si>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</si>
  <si>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</si>
  <si>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</si>
  <si>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</si>
  <si>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</si>
  <si>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</si>
  <si>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</si>
  <si>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</si>
  <si>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</si>
  <si>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</si>
  <si>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</si>
  <si>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</si>
  <si>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</si>
  <si>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</si>
  <si>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</si>
  <si>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</si>
  <si>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</si>
  <si>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</si>
  <si>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</si>
  <si>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</si>
  <si>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</si>
  <si>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</si>
  <si>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</si>
  <si>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</si>
  <si>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</si>
  <si>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</si>
  <si>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</si>
  <si>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</si>
  <si>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</si>
  <si>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</si>
  <si>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</si>
  <si>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</si>
  <si>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</si>
  <si>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</si>
  <si>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</si>
  <si>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</si>
  <si>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</si>
  <si>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</si>
  <si>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</si>
  <si>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</si>
  <si>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</si>
  <si>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</si>
  <si>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</si>
  <si>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</si>
  <si>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</si>
  <si>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</si>
  <si>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</si>
  <si>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</si>
  <si>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</si>
  <si>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</si>
  <si>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</si>
  <si>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</si>
  <si>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</si>
  <si>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</si>
  <si>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</si>
  <si>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</si>
  <si>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</si>
  <si>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</si>
  <si>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</si>
  <si>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</si>
  <si>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</si>
  <si>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</si>
  <si>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</si>
  <si>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</si>
  <si>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</si>
  <si>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</si>
  <si>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</si>
  <si>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</si>
  <si>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</si>
  <si>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</si>
  <si>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</si>
  <si>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</si>
  <si>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</si>
  <si>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</si>
  <si>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</si>
  <si>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</si>
  <si>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</si>
  <si>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</si>
  <si>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</si>
  <si>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</si>
  <si>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</si>
  <si>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</si>
  <si>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</si>
  <si>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</si>
  <si>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</si>
  <si>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</si>
  <si>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</si>
  <si>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</si>
  <si>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</si>
  <si>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</si>
  <si>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</si>
  <si>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</si>
  <si>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</si>
  <si>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</si>
  <si>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</si>
  <si>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</si>
  <si>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</si>
  <si>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</si>
  <si>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</si>
  <si>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</si>
  <si>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</si>
  <si>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</si>
  <si>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</si>
  <si>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</si>
  <si>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</si>
  <si>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</si>
  <si>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</si>
  <si>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</si>
  <si>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</si>
  <si>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</si>
  <si>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</si>
  <si>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</si>
  <si>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</si>
  <si>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</si>
  <si>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</si>
  <si>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</si>
  <si>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</si>
  <si>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</si>
  <si>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</si>
  <si>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</si>
  <si>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</si>
  <si>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</si>
  <si>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</si>
  <si>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</si>
  <si>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</si>
  <si>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</si>
  <si>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</si>
  <si>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</si>
  <si>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</si>
  <si>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</si>
  <si>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</si>
  <si>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</si>
  <si>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</si>
  <si>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</si>
  <si>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</si>
  <si>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</si>
  <si>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</si>
  <si>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</si>
  <si>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</si>
  <si>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</si>
  <si>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</si>
  <si>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</si>
  <si>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</si>
  <si>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</si>
  <si>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</si>
  <si>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</si>
  <si>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</si>
  <si>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</si>
  <si>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</si>
  <si>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</si>
  <si>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</si>
  <si>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</si>
  <si>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</si>
  <si>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</si>
  <si>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</si>
  <si>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</si>
  <si>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</si>
  <si>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</si>
  <si>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</si>
  <si>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</si>
  <si>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</si>
  <si>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</si>
  <si>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</si>
  <si>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</si>
  <si>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</si>
  <si>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</si>
  <si>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</si>
  <si>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</si>
  <si>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</si>
  <si>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</si>
  <si>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</si>
  <si>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</si>
  <si>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</si>
  <si>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</si>
  <si>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</si>
  <si>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</si>
  <si>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</si>
  <si>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</si>
  <si>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</si>
  <si>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</si>
  <si>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</si>
  <si>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</si>
  <si>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</si>
  <si>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</si>
  <si>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</si>
  <si>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</si>
  <si>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</si>
  <si>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</si>
  <si>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</si>
  <si>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</si>
  <si>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</si>
  <si>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</si>
  <si>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</si>
  <si>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</si>
  <si>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</si>
  <si>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</si>
  <si>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</si>
  <si>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</si>
  <si>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</si>
  <si>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</si>
  <si>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</si>
  <si>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</si>
  <si>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</si>
  <si>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</si>
  <si>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</si>
  <si>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</si>
  <si>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</si>
  <si>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</si>
  <si>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</si>
  <si>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</si>
  <si>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</si>
  <si>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</si>
  <si>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</si>
  <si>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</si>
  <si>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</si>
  <si>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</si>
  <si>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</si>
  <si>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</si>
  <si>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</si>
  <si>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</si>
  <si>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</si>
  <si>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</si>
  <si>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</si>
  <si>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</si>
  <si>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</si>
  <si>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</si>
  <si>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</si>
  <si>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</si>
  <si>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</si>
  <si>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</si>
  <si>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</si>
  <si>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</si>
  <si>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</si>
  <si>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</si>
  <si>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</si>
  <si>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</si>
  <si>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</si>
  <si>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</si>
  <si>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</si>
  <si>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</si>
  <si>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</si>
  <si>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</si>
  <si>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</si>
  <si>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</si>
  <si>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</si>
  <si>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</si>
  <si>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</si>
  <si>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</si>
  <si>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</si>
  <si>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</si>
  <si>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</si>
  <si>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</si>
  <si>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</si>
  <si>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</si>
  <si>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</si>
  <si>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</si>
  <si>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</si>
  <si>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</si>
  <si>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</si>
  <si>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</si>
  <si>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</si>
  <si>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</si>
  <si>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</si>
  <si>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</si>
  <si>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</si>
  <si>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</si>
  <si>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</si>
  <si>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</si>
  <si>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</si>
  <si>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</si>
  <si>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</si>
  <si>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</si>
  <si>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</si>
  <si>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</si>
  <si>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</si>
  <si>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</si>
  <si>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</si>
  <si>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</si>
  <si>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</si>
  <si>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</si>
  <si>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</si>
  <si>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</si>
  <si>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</si>
  <si>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</si>
  <si>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</si>
  <si>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</si>
  <si>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</si>
  <si>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</si>
  <si>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</si>
  <si>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</si>
  <si>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</si>
  <si>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</si>
  <si>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</si>
  <si>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</si>
  <si>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</si>
  <si>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</si>
  <si>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</si>
  <si>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</si>
  <si>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</si>
  <si>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</si>
  <si>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</si>
  <si>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</si>
  <si>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</si>
  <si>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</si>
  <si>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</si>
  <si>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</si>
  <si>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</si>
  <si>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</si>
  <si>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</si>
  <si>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</si>
  <si>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</si>
  <si>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</si>
  <si>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</si>
  <si>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</si>
  <si>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</si>
  <si>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</si>
  <si>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</si>
  <si>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</si>
  <si>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</si>
  <si>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</si>
  <si>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</si>
  <si>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</si>
  <si>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</si>
  <si>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</si>
  <si>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</si>
  <si>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</si>
  <si>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</si>
  <si>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</si>
  <si>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</si>
  <si>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</si>
  <si>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</si>
  <si>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</si>
  <si>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</si>
  <si>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</si>
  <si>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</si>
  <si>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</si>
  <si>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</si>
  <si>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</si>
  <si>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</si>
  <si>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</si>
  <si>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</si>
  <si>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</si>
  <si>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</si>
  <si>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</si>
  <si>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</si>
  <si>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</si>
  <si>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</si>
  <si>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</si>
  <si>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</si>
  <si>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</si>
  <si>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</si>
  <si>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</si>
  <si>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</si>
  <si>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</si>
  <si>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</si>
  <si>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</si>
  <si>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</si>
  <si>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</si>
  <si>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</si>
  <si>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</si>
  <si>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</si>
  <si>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</si>
  <si>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</si>
  <si>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</si>
  <si>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</si>
  <si>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</si>
  <si>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</si>
  <si>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</si>
  <si>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</si>
  <si>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</si>
  <si>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</si>
  <si>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</si>
  <si>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</si>
  <si>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</si>
  <si>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</si>
  <si>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</si>
  <si>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</si>
  <si>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</si>
  <si>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</si>
  <si>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</si>
  <si>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</si>
  <si>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</si>
  <si>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</si>
  <si>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</si>
  <si>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</si>
  <si>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</si>
  <si>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</si>
  <si>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</si>
  <si>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</si>
  <si>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</si>
  <si>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</si>
  <si>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</si>
  <si>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</si>
  <si>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</si>
  <si>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</si>
  <si>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</si>
  <si>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</si>
  <si>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</si>
  <si>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</si>
  <si>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</si>
  <si>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</si>
  <si>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</si>
  <si>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</si>
  <si>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</si>
  <si>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</si>
  <si>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</si>
  <si>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</si>
  <si>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</si>
  <si>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</si>
  <si>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</si>
  <si>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</si>
  <si>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</si>
  <si>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</si>
  <si>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</si>
  <si>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</si>
  <si>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</si>
  <si>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</si>
  <si>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</si>
  <si>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</si>
  <si>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</si>
  <si>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</si>
  <si>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</si>
  <si>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</si>
  <si>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</si>
  <si>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</si>
  <si>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</si>
  <si>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</si>
  <si>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</si>
  <si>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</si>
  <si>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</si>
  <si>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</si>
  <si>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</si>
  <si>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</si>
  <si>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</si>
  <si>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</si>
  <si>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</si>
  <si>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</si>
  <si>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</si>
  <si>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</si>
  <si>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</si>
  <si>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</si>
  <si>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</si>
  <si>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</si>
  <si>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</si>
  <si>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</si>
  <si>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</si>
  <si>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</si>
  <si>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</si>
  <si>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</si>
  <si>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</si>
  <si>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</si>
  <si>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</si>
  <si>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</si>
  <si>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</si>
  <si>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</si>
  <si>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</si>
  <si>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</si>
  <si>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</si>
  <si>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</si>
  <si>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</si>
  <si>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</si>
  <si>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</si>
  <si>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</si>
  <si>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</si>
  <si>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</si>
  <si>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</si>
  <si>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</si>
  <si>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</si>
  <si>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</si>
  <si>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</si>
  <si>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</si>
  <si>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</si>
  <si>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</si>
  <si>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</si>
  <si>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</si>
  <si>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</si>
  <si>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</si>
  <si>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</si>
  <si>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</si>
  <si>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</si>
  <si>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</si>
  <si>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</si>
  <si>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</si>
  <si>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</si>
  <si>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</si>
  <si>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</si>
  <si>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</si>
  <si>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</si>
  <si>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</si>
  <si>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</si>
  <si>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</si>
  <si>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</si>
  <si>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</si>
  <si>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</si>
  <si>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</si>
  <si>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</si>
  <si>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</si>
  <si>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</si>
  <si>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</si>
  <si>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</si>
  <si>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</si>
  <si>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</si>
  <si>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</si>
  <si>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</si>
  <si>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</si>
  <si>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</si>
  <si>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</si>
  <si>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</si>
  <si>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</si>
  <si>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</si>
  <si>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</si>
  <si>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</si>
  <si>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</si>
  <si>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</si>
  <si>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</si>
  <si>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</si>
  <si>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</si>
  <si>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</si>
  <si>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</si>
  <si>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</si>
  <si>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</si>
  <si>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</si>
  <si>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</si>
  <si>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</si>
  <si>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</si>
  <si>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</si>
  <si>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</si>
  <si>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</si>
  <si>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</si>
  <si>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</si>
  <si>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</si>
  <si>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</si>
  <si>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</si>
  <si>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</si>
  <si>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</si>
  <si>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</si>
  <si>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</si>
  <si>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</si>
  <si>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</si>
  <si>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</si>
  <si>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</si>
  <si>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</si>
  <si>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</si>
  <si>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</si>
  <si>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</si>
  <si>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</si>
  <si>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</si>
  <si>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</si>
  <si>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</si>
  <si>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</si>
  <si>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</si>
  <si>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</si>
  <si>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</si>
  <si>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</si>
  <si>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</si>
  <si>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</si>
  <si>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</si>
  <si>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</si>
  <si>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</si>
  <si>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</si>
  <si>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</si>
  <si>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</si>
  <si>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</si>
  <si>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</si>
  <si>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</si>
  <si>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</si>
  <si>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</si>
  <si>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</si>
  <si>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</si>
  <si>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</si>
  <si>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</si>
  <si>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</si>
  <si>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</si>
  <si>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</si>
  <si>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</si>
  <si>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</si>
  <si>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</si>
  <si>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</si>
  <si>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</si>
  <si>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</si>
  <si>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</si>
  <si>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</si>
  <si>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</si>
  <si>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</si>
  <si>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</si>
  <si>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</si>
  <si>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</si>
  <si>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</si>
  <si>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</si>
  <si>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</si>
  <si>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</si>
  <si>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</si>
  <si>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</si>
  <si>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</si>
  <si>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</si>
  <si>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</si>
  <si>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</si>
  <si>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</si>
  <si>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</si>
  <si>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</si>
  <si>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</si>
  <si>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</si>
  <si>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</si>
  <si>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</si>
  <si>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</si>
  <si>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</si>
  <si>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</si>
  <si>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</si>
  <si>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</si>
  <si>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</si>
  <si>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</si>
  <si>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</si>
  <si>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</si>
  <si>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</si>
  <si>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</si>
  <si>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</si>
  <si>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</si>
  <si>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</si>
  <si>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</si>
  <si>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</si>
  <si>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</si>
  <si>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</si>
  <si>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</si>
  <si>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</si>
  <si>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</si>
  <si>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</si>
  <si>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</si>
  <si>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</si>
  <si>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</si>
  <si>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</si>
  <si>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</si>
  <si>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</si>
  <si>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</si>
  <si>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</si>
  <si>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</si>
  <si>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</si>
  <si>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</si>
  <si>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</si>
  <si>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</si>
  <si>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</si>
  <si>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</si>
  <si>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</si>
  <si>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</si>
  <si>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</si>
  <si>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</si>
  <si>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</si>
  <si>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</si>
  <si>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</si>
  <si>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</si>
  <si>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</si>
  <si>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</si>
  <si>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</si>
  <si>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</si>
  <si>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</si>
  <si>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</si>
  <si>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</si>
  <si>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</si>
  <si>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</si>
  <si>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</si>
  <si>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</si>
  <si>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</si>
  <si>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</si>
  <si>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</si>
  <si>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</si>
  <si>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</si>
  <si>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</si>
  <si>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</si>
  <si>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</si>
  <si>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</si>
  <si>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</si>
  <si>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</si>
  <si>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</si>
  <si>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</si>
  <si>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</si>
  <si>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</si>
  <si>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</si>
  <si>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</si>
  <si>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</si>
  <si>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</si>
  <si>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</si>
  <si>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</si>
  <si>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</si>
  <si>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</si>
  <si>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</si>
  <si>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</si>
  <si>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</si>
  <si>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</si>
  <si>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</si>
  <si>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</si>
  <si>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</si>
  <si>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</si>
  <si>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</si>
  <si>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</si>
  <si>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</si>
  <si>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</si>
  <si>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</si>
  <si>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</si>
  <si>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</si>
  <si>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</si>
  <si>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</si>
  <si>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</si>
  <si>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</si>
  <si>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</si>
  <si>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</si>
  <si>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</si>
  <si>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</si>
  <si>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</si>
  <si>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</si>
  <si>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</si>
  <si>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</si>
  <si>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</si>
  <si>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</si>
  <si>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</si>
  <si>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</si>
  <si>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</si>
  <si>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</si>
  <si>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</si>
  <si>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</si>
  <si>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</si>
  <si>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</si>
  <si>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</si>
  <si>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</si>
  <si>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</si>
  <si>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</si>
  <si>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</si>
  <si>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</si>
  <si>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</si>
  <si>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</si>
  <si>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</si>
  <si>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</si>
  <si>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</si>
  <si>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</si>
  <si>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</si>
  <si>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</si>
  <si>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</si>
  <si>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</si>
  <si>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</si>
  <si>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</si>
  <si>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</si>
  <si>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</si>
  <si>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</si>
  <si>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</si>
  <si>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</si>
  <si>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</si>
  <si>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</si>
  <si>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</si>
  <si>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</si>
  <si>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</si>
  <si>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</si>
  <si>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</si>
  <si>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</si>
  <si>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</si>
  <si>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</si>
  <si>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</si>
  <si>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</si>
  <si>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</si>
  <si>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</si>
  <si>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</si>
  <si>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</si>
  <si>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</si>
  <si>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</si>
  <si>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</si>
  <si>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</si>
  <si>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</si>
  <si>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</si>
  <si>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</si>
  <si>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</si>
  <si>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</si>
  <si>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</si>
  <si>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</si>
  <si>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</si>
  <si>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</si>
  <si>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</si>
  <si>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</si>
  <si>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</si>
  <si>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</si>
  <si>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</si>
  <si>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</si>
  <si>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</si>
  <si>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</si>
  <si>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</si>
  <si>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</si>
  <si>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</si>
  <si>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</si>
  <si>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</si>
  <si>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</si>
  <si>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</si>
  <si>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</si>
  <si>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</si>
  <si>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</si>
  <si>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</si>
  <si>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</si>
  <si>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</si>
  <si>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</si>
  <si>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</si>
  <si>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</si>
  <si>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</si>
  <si>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</si>
  <si>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</si>
  <si>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</si>
  <si>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</si>
  <si>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</si>
  <si>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</si>
  <si>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</si>
  <si>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</si>
  <si>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</si>
  <si>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</si>
  <si>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</si>
  <si>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</si>
  <si>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</si>
  <si>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</si>
  <si>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</si>
  <si>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</si>
  <si>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</si>
  <si>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</si>
  <si>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</si>
  <si>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</si>
  <si>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</si>
  <si>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</si>
  <si>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</si>
  <si>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</si>
  <si>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</si>
  <si>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</si>
  <si>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</si>
  <si>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</si>
  <si>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</si>
  <si>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</si>
  <si>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</si>
  <si>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</si>
  <si>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</si>
  <si>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</si>
  <si>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</si>
  <si>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</si>
  <si>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</si>
  <si>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</si>
  <si>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</si>
  <si>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</si>
  <si>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</si>
  <si>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</si>
  <si>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</si>
  <si>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</si>
  <si>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</si>
  <si>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</si>
  <si>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</si>
  <si>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</si>
  <si>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</si>
  <si>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</si>
  <si>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</si>
  <si>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</si>
  <si>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</si>
  <si>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</si>
  <si>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</si>
  <si>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</si>
  <si>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</si>
  <si>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</si>
  <si>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</si>
  <si>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</si>
  <si>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</si>
  <si>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</si>
  <si>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</si>
  <si>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</si>
  <si>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</si>
  <si>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</si>
  <si>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</si>
  <si>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</si>
  <si>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</si>
  <si>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</si>
  <si>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</si>
  <si>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</si>
  <si>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</si>
  <si>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</si>
  <si>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</si>
  <si>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</si>
  <si>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</si>
  <si>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</si>
  <si>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</si>
  <si>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</si>
  <si>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</si>
  <si>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</si>
  <si>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</si>
  <si>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</si>
  <si>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</si>
  <si>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</si>
  <si>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</si>
  <si>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</si>
  <si>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</si>
  <si>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</si>
  <si>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</si>
  <si>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</si>
  <si>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</si>
  <si>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</si>
  <si>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</si>
  <si>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</si>
  <si>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</si>
  <si>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</si>
  <si>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</si>
  <si>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</si>
  <si>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</si>
  <si>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</si>
  <si>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</si>
  <si>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</si>
  <si>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</si>
  <si>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</si>
  <si>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</si>
  <si>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</si>
  <si>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</si>
  <si>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</si>
  <si>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</si>
  <si>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</si>
  <si>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</si>
  <si>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</si>
  <si>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</si>
  <si>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</si>
  <si>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</si>
  <si>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</si>
  <si>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</si>
  <si>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</si>
  <si>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</si>
  <si>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</si>
  <si>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</si>
  <si>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</si>
  <si>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</si>
  <si>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</si>
  <si>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</si>
  <si>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</si>
  <si>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</si>
  <si>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</si>
  <si>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</si>
  <si>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</si>
  <si>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</si>
  <si>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</si>
  <si>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</si>
  <si>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</si>
  <si>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</si>
  <si>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</si>
  <si>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</si>
  <si>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</si>
  <si>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</si>
  <si>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</si>
  <si>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</si>
  <si>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</si>
  <si>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</si>
  <si>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</si>
  <si>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</si>
  <si>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</si>
  <si>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</si>
  <si>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</si>
  <si>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</si>
  <si>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</si>
  <si>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</si>
  <si>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</si>
  <si>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</si>
  <si>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</si>
  <si>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</si>
  <si>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</si>
  <si>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</si>
  <si>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</si>
  <si>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</si>
  <si>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</si>
  <si>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</si>
  <si>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</si>
  <si>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</si>
  <si>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</si>
  <si>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</si>
  <si>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</si>
  <si>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</si>
  <si>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</si>
  <si>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</si>
  <si>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</si>
  <si>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</si>
  <si>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</si>
  <si>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</si>
  <si>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</si>
  <si>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</si>
  <si>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</si>
  <si>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</si>
  <si>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</si>
  <si>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</si>
  <si>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</si>
  <si>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</si>
  <si>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</si>
  <si>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</si>
  <si>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</si>
  <si>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</si>
  <si>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</si>
  <si>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</si>
  <si>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</si>
  <si>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</si>
  <si>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</si>
  <si>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</si>
  <si>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</si>
  <si>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</si>
  <si>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</si>
  <si>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</si>
  <si>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</si>
  <si>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</si>
  <si>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</si>
  <si>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</si>
  <si>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</si>
  <si>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</si>
  <si>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</si>
  <si>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</si>
  <si>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</si>
  <si>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</si>
  <si>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</si>
  <si>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</si>
  <si>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</si>
  <si>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</si>
  <si>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</si>
  <si>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</si>
  <si>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</si>
  <si>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</si>
  <si>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</si>
  <si>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</si>
  <si>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</si>
  <si>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</si>
  <si>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</si>
  <si>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</si>
  <si>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</si>
  <si>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</si>
  <si>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</si>
  <si>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</si>
  <si>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</si>
  <si>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</si>
  <si>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</si>
  <si>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</si>
  <si>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</si>
  <si>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</si>
  <si>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</si>
  <si>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</si>
  <si>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</si>
  <si>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</si>
  <si>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</si>
  <si>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</si>
  <si>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</si>
  <si>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</si>
  <si>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</si>
  <si>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</si>
  <si>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</si>
  <si>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</si>
  <si>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</si>
  <si>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</si>
  <si>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</si>
  <si>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</si>
  <si>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</si>
  <si>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</si>
  <si>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</si>
  <si>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</si>
  <si>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</si>
  <si>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</si>
  <si>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</si>
  <si>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</si>
  <si>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</si>
  <si>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</si>
  <si>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</si>
  <si>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</si>
  <si>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</si>
  <si>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</si>
  <si>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</si>
  <si>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</si>
  <si>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</si>
  <si>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</si>
  <si>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</si>
  <si>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</si>
  <si>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</si>
  <si>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</si>
  <si>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</si>
  <si>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</si>
  <si>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</si>
  <si>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</si>
  <si>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</si>
  <si>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</si>
  <si>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</si>
  <si>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</si>
  <si>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</si>
  <si>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</si>
  <si>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</si>
  <si>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</si>
  <si>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</si>
  <si>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</si>
  <si>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</si>
  <si>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</si>
  <si>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</si>
  <si>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</si>
  <si>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</si>
  <si>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</si>
  <si>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</si>
  <si>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</si>
  <si>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</si>
  <si>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</si>
  <si>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</si>
  <si>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</si>
  <si>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</si>
  <si>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</si>
  <si>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</si>
  <si>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</si>
  <si>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</si>
  <si>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</si>
  <si>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</si>
  <si>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</si>
  <si>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</si>
  <si>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</si>
  <si>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</si>
  <si>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</si>
  <si>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</si>
  <si>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</si>
  <si>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</si>
  <si>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</si>
  <si>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</si>
  <si>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</si>
  <si>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</si>
  <si>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</si>
  <si>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</si>
  <si>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</si>
  <si>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</si>
  <si>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</si>
  <si>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</si>
  <si>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</si>
  <si>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</si>
  <si>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</si>
  <si>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</si>
  <si>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</si>
  <si>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</si>
  <si>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</si>
  <si>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</si>
  <si>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</si>
  <si>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</si>
  <si>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</si>
  <si>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</si>
  <si>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</si>
  <si>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</si>
  <si>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</si>
  <si>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</si>
  <si>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</si>
  <si>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</si>
  <si>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</si>
  <si>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</si>
  <si>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</si>
  <si>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</si>
  <si>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</si>
  <si>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</si>
  <si>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</si>
  <si>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</si>
  <si>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</si>
  <si>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</si>
  <si>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</si>
  <si>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</si>
  <si>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</si>
  <si>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</si>
  <si>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</si>
  <si>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</si>
  <si>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</si>
  <si>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</si>
  <si>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</si>
  <si>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</si>
  <si>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</si>
  <si>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</si>
  <si>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</si>
  <si>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</si>
  <si>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</si>
  <si>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</si>
  <si>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</si>
  <si>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</si>
  <si>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</si>
  <si>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</si>
  <si>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</si>
  <si>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</si>
  <si>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</si>
  <si>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</si>
  <si>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</si>
  <si>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</si>
  <si>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</si>
  <si>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</si>
  <si>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</si>
  <si>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</si>
  <si>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</si>
  <si>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</si>
  <si>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</si>
  <si>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</si>
  <si>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</si>
  <si>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</si>
  <si>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</si>
  <si>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</si>
  <si>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</si>
  <si>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</si>
  <si>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</si>
  <si>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</si>
  <si>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</si>
  <si>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</si>
  <si>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</si>
  <si>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</si>
  <si>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</si>
  <si>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</si>
  <si>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</si>
  <si>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</si>
  <si>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</si>
  <si>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</si>
  <si>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</si>
  <si>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</si>
  <si>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</si>
  <si>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</si>
  <si>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</si>
  <si>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</si>
  <si>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</si>
  <si>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</si>
  <si>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</si>
  <si>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</si>
  <si>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</si>
  <si>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</si>
  <si>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</si>
  <si>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</si>
  <si>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</si>
  <si>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</si>
  <si>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</si>
  <si>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</si>
  <si>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</si>
  <si>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</si>
  <si>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</si>
  <si>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</si>
  <si>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</si>
  <si>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</si>
  <si>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</si>
  <si>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</si>
  <si>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</si>
  <si>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</si>
  <si>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</si>
  <si>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</si>
  <si>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</si>
  <si>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</si>
  <si>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</si>
  <si>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</si>
  <si>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</si>
  <si>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</si>
  <si>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</si>
  <si>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</si>
  <si>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</si>
  <si>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</si>
  <si>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</si>
  <si>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</si>
  <si>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</si>
  <si>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</si>
  <si>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</si>
  <si>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</si>
  <si>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</si>
  <si>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</si>
  <si>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</si>
  <si>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</si>
  <si>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</si>
  <si>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</si>
  <si>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</si>
  <si>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</si>
  <si>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</si>
  <si>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</si>
  <si>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</si>
  <si>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</si>
  <si>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</si>
  <si>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</si>
  <si>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</si>
  <si>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</si>
  <si>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</si>
  <si>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</si>
  <si>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</si>
  <si>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</si>
  <si>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</si>
  <si>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</si>
  <si>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</si>
  <si>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</si>
  <si>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</si>
  <si>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</si>
  <si>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</si>
  <si>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</si>
  <si>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</si>
  <si>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</si>
  <si>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</si>
  <si>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</si>
  <si>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</si>
  <si>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</si>
  <si>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</si>
  <si>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</si>
  <si>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</si>
  <si>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</si>
  <si>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</si>
  <si>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</si>
  <si>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</si>
  <si>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</si>
  <si>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</si>
  <si>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</si>
  <si>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</si>
  <si>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</si>
  <si>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</si>
  <si>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</si>
  <si>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</si>
  <si>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</si>
  <si>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</si>
  <si>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</si>
  <si>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</si>
  <si>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</si>
  <si>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</si>
  <si>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</si>
  <si>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</si>
  <si>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</si>
  <si>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</si>
  <si>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</si>
  <si>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</si>
  <si>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</si>
  <si>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</si>
  <si>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</si>
  <si>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</si>
  <si>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</si>
  <si>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</si>
  <si>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</si>
  <si>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</si>
  <si>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</si>
  <si>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</si>
  <si>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</si>
  <si>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</si>
  <si>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</si>
  <si>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</si>
  <si>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</si>
  <si>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</si>
  <si>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</si>
  <si>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</si>
  <si>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</si>
  <si>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</si>
  <si>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</si>
  <si>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</si>
  <si>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</si>
  <si>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</si>
  <si>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</si>
  <si>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</si>
  <si>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</si>
  <si>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</si>
  <si>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</si>
  <si>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</si>
  <si>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</si>
  <si>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</si>
  <si>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</si>
  <si>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</si>
  <si>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</si>
  <si>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</si>
  <si>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</si>
  <si>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</si>
  <si>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</si>
  <si>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</si>
  <si>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</si>
  <si>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</si>
  <si>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</si>
  <si>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</si>
  <si>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</si>
  <si>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</si>
  <si>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</si>
  <si>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</si>
  <si>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</si>
  <si>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</si>
  <si>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</si>
  <si>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</si>
  <si>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</si>
  <si>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</si>
  <si>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</si>
  <si>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</si>
  <si>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</si>
  <si>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</si>
  <si>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</si>
  <si>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</si>
  <si>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</si>
  <si>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</si>
  <si>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</si>
  <si>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</si>
  <si>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</si>
  <si>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</si>
  <si>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</si>
  <si>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</si>
  <si>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</si>
  <si>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</si>
  <si>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</si>
  <si>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</si>
  <si>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</si>
  <si>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</si>
  <si>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</si>
  <si>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</si>
  <si>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</si>
  <si>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</si>
  <si>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</si>
  <si>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</si>
  <si>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</si>
  <si>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</si>
  <si>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</si>
  <si>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</si>
  <si>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</si>
  <si>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</si>
  <si>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</si>
  <si>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</si>
  <si>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</si>
  <si>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</si>
  <si>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</si>
  <si>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</si>
  <si>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</si>
  <si>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</si>
  <si>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</si>
  <si>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</si>
  <si>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</si>
  <si>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</si>
  <si>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</si>
  <si>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</si>
  <si>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</si>
  <si>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</si>
  <si>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</si>
  <si>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</si>
  <si>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</si>
  <si>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</si>
  <si>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</si>
  <si>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</si>
  <si>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</si>
  <si>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</si>
  <si>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</si>
  <si>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</si>
  <si>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</si>
  <si>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</si>
  <si>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</si>
  <si>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</si>
  <si>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</si>
  <si>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</si>
  <si>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</si>
  <si>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</si>
  <si>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</si>
  <si>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</si>
  <si>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</si>
  <si>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</si>
  <si>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</si>
  <si>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</si>
  <si>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</si>
  <si>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</si>
  <si>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</si>
  <si>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</si>
  <si>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</si>
  <si>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</si>
  <si>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</si>
  <si>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</si>
  <si>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</si>
  <si>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</si>
  <si>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</si>
  <si>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</si>
  <si>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</si>
  <si>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</si>
  <si>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</si>
  <si>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</si>
  <si>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</si>
  <si>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</si>
  <si>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</si>
  <si>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</si>
  <si>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</si>
  <si>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</si>
  <si>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</si>
  <si>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</si>
  <si>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</si>
  <si>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</si>
  <si>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</si>
  <si>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</si>
  <si>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</si>
  <si>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</si>
  <si>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</si>
  <si>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</si>
  <si>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</si>
  <si>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</si>
  <si>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</si>
  <si>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</si>
  <si>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</si>
  <si>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</si>
  <si>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</si>
  <si>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</si>
  <si>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</si>
  <si>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</si>
  <si>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</si>
  <si>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</si>
  <si>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</si>
  <si>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</si>
  <si>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</si>
  <si>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</si>
  <si>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</si>
  <si>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</si>
  <si>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</si>
  <si>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</si>
  <si>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</si>
  <si>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</si>
  <si>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</si>
  <si>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</si>
  <si>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</si>
  <si>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</si>
  <si>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</si>
  <si>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</si>
  <si>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</si>
  <si>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</si>
  <si>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</si>
  <si>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</si>
  <si>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</si>
  <si>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</si>
  <si>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</si>
  <si>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</si>
  <si>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</si>
  <si>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</si>
  <si>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</si>
  <si>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</si>
  <si>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</si>
  <si>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</si>
  <si>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</si>
  <si>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</si>
  <si>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</si>
  <si>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</si>
  <si>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</si>
  <si>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</si>
  <si>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</si>
  <si>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</si>
  <si>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</si>
  <si>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</si>
  <si>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</si>
  <si>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</si>
  <si>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</si>
  <si>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</si>
  <si>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</si>
  <si>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</si>
  <si>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</si>
  <si>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</si>
  <si>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</si>
  <si>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</si>
  <si>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</si>
  <si>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</si>
  <si>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</si>
  <si>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</si>
  <si>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</si>
  <si>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</si>
  <si>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</si>
  <si>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</si>
  <si>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</si>
  <si>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</si>
  <si>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</si>
  <si>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</si>
  <si>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</si>
  <si>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</si>
  <si>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</si>
  <si>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</si>
  <si>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</si>
  <si>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</si>
  <si>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</si>
  <si>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</si>
  <si>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</si>
  <si>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</si>
  <si>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</si>
  <si>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</si>
  <si>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</si>
  <si>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</si>
  <si>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</si>
  <si>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</si>
  <si>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</si>
  <si>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</si>
  <si>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</si>
  <si>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</si>
  <si>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</si>
  <si>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</si>
  <si>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</si>
  <si>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</si>
  <si>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</si>
  <si>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</si>
  <si>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</si>
  <si>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</si>
  <si>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</si>
  <si>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</si>
  <si>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</si>
  <si>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</si>
  <si>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</si>
  <si>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</si>
  <si>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</si>
  <si>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</si>
  <si>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</si>
  <si>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</si>
  <si>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</si>
  <si>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</si>
  <si>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</si>
  <si>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</si>
  <si>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</si>
  <si>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</si>
  <si>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</si>
  <si>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</si>
  <si>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</si>
  <si>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</si>
  <si>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</si>
  <si>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</si>
  <si>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</si>
  <si>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</si>
  <si>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</si>
  <si>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</si>
  <si>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</si>
  <si>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</si>
  <si>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</si>
  <si>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</si>
  <si>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</si>
  <si>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</si>
  <si>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</si>
  <si>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</si>
  <si>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</si>
  <si>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</si>
  <si>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</si>
  <si>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</si>
  <si>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</si>
  <si>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</si>
  <si>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</si>
  <si>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</si>
  <si>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</si>
  <si>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</si>
  <si>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</si>
  <si>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</si>
  <si>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</si>
  <si>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</si>
  <si>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</si>
  <si>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</si>
  <si>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</si>
  <si>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</si>
  <si>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</si>
  <si>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</si>
  <si>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</si>
  <si>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</si>
  <si>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</si>
  <si>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</si>
  <si>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</si>
  <si>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</si>
  <si>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</si>
  <si>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</si>
  <si>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</si>
  <si>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</si>
  <si>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</si>
  <si>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</si>
  <si>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</si>
  <si>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</si>
  <si>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</si>
  <si>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</si>
  <si>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</si>
  <si>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</si>
  <si>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</si>
  <si>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</si>
  <si>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</si>
  <si>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</si>
  <si>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</si>
  <si>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</si>
  <si>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</si>
  <si>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</si>
  <si>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</si>
  <si>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</si>
  <si>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</si>
  <si>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</si>
  <si>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</si>
  <si>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</si>
  <si>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</si>
  <si>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</si>
  <si>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</si>
  <si>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</si>
  <si>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</si>
  <si>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</si>
  <si>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</si>
  <si>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</si>
  <si>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</si>
  <si>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</si>
  <si>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</si>
  <si>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</si>
  <si>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</si>
  <si>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</si>
  <si>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</si>
  <si>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</si>
  <si>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</si>
  <si>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</si>
  <si>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</si>
  <si>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</si>
  <si>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</si>
  <si>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</si>
  <si>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</si>
  <si>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</si>
  <si>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</si>
  <si>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</si>
  <si>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</si>
  <si>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</si>
  <si>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</si>
  <si>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</si>
  <si>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</si>
  <si>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</si>
  <si>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</si>
  <si>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</si>
  <si>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</si>
  <si>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</si>
  <si>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</si>
  <si>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</si>
  <si>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</si>
  <si>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</si>
  <si>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</si>
  <si>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</si>
  <si>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</si>
  <si>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</si>
  <si>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</si>
  <si>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</si>
  <si>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</si>
  <si>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</si>
  <si>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</si>
  <si>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</si>
  <si>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</si>
  <si>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</si>
  <si>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</si>
  <si>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</si>
  <si>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</si>
  <si>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</si>
  <si>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</si>
  <si>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</si>
  <si>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</si>
  <si>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</si>
  <si>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</si>
  <si>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</si>
  <si>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</si>
  <si>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</si>
  <si>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</si>
  <si>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</si>
  <si>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</si>
  <si>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</si>
  <si>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</si>
  <si>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</si>
  <si>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</si>
  <si>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</si>
  <si>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</si>
  <si>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</si>
  <si>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</si>
  <si>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</si>
  <si>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</si>
  <si>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</si>
  <si>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</si>
  <si>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</si>
  <si>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</si>
  <si>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</si>
  <si>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</si>
  <si>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</si>
  <si>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</si>
  <si>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</si>
  <si>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</si>
  <si>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</si>
  <si>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</si>
  <si>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</si>
  <si>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</si>
  <si>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</si>
  <si>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</si>
  <si>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</si>
  <si>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</si>
  <si>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</si>
  <si>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</si>
  <si>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</si>
  <si>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</si>
  <si>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</si>
  <si>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</si>
  <si>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</si>
  <si>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</si>
  <si>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</si>
  <si>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</si>
  <si>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</si>
  <si>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</si>
  <si>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</si>
  <si>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</si>
  <si>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</si>
  <si>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</si>
  <si>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</si>
  <si>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</si>
  <si>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</si>
  <si>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</si>
  <si>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</si>
  <si>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</si>
  <si>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</si>
  <si>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</si>
  <si>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</si>
  <si>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</si>
  <si>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</si>
  <si>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</si>
  <si>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</si>
  <si>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</si>
  <si>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</si>
  <si>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</si>
  <si>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</si>
  <si>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</si>
  <si>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</si>
  <si>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</si>
  <si>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</si>
  <si>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</si>
  <si>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</si>
  <si>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</si>
  <si>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</si>
  <si>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</si>
  <si>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</si>
  <si>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</si>
  <si>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</si>
  <si>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</si>
  <si>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</si>
  <si>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</si>
  <si>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</si>
  <si>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</si>
  <si>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</si>
  <si>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</si>
  <si>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</si>
  <si>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</si>
  <si>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</si>
  <si>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</si>
  <si>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</si>
  <si>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</si>
  <si>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</si>
  <si>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</si>
  <si>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</si>
  <si>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</si>
  <si>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</si>
  <si>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</si>
  <si>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</si>
  <si>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</si>
  <si>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</si>
  <si>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</si>
  <si>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</si>
  <si>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</si>
  <si>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</si>
  <si>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</si>
  <si>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</si>
  <si>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</si>
  <si>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</si>
  <si>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</si>
  <si>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</si>
  <si>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</si>
  <si>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</si>
  <si>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</si>
  <si>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</si>
  <si>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</si>
  <si>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</si>
  <si>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</si>
  <si>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</si>
  <si>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</si>
  <si>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</si>
  <si>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</si>
  <si>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</si>
  <si>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</si>
  <si>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</si>
  <si>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</si>
  <si>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</si>
  <si>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</si>
  <si>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</si>
  <si>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</si>
  <si>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</si>
  <si>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</si>
  <si>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</si>
  <si>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</si>
  <si>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</si>
  <si>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</si>
  <si>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</si>
  <si>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</si>
  <si>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</si>
  <si>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</si>
  <si>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</si>
  <si>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</si>
  <si>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</si>
  <si>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</si>
  <si>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</si>
  <si>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</si>
  <si>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</si>
  <si>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</si>
  <si>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</si>
  <si>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</si>
  <si>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</si>
  <si>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</si>
  <si>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</si>
  <si>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</si>
  <si>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</si>
  <si>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</si>
  <si>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</si>
  <si>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</si>
  <si>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</si>
  <si>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</si>
  <si>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</si>
  <si>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</si>
  <si>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</si>
  <si>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</si>
  <si>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</si>
  <si>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</si>
  <si>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</si>
  <si>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</si>
  <si>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</si>
  <si>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</si>
  <si>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</si>
  <si>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</si>
  <si>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</si>
  <si>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</si>
  <si>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</si>
  <si>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</si>
  <si>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</si>
  <si>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</si>
  <si>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</si>
  <si>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</si>
  <si>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</si>
  <si>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</si>
  <si>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</si>
  <si>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</si>
  <si>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</si>
  <si>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</si>
  <si>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</si>
  <si>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</si>
  <si>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</si>
  <si>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</si>
  <si>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</si>
  <si>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</si>
  <si>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</si>
  <si>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</si>
  <si>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</si>
  <si>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</si>
  <si>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</si>
  <si>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</si>
  <si>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</si>
  <si>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</si>
  <si>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</si>
  <si>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</si>
  <si>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</si>
  <si>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</si>
  <si>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</si>
  <si>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</si>
  <si>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</si>
  <si>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</si>
  <si>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</si>
  <si>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</si>
  <si>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</si>
  <si>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</si>
  <si>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</si>
  <si>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</si>
  <si>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</si>
  <si>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</si>
  <si>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</si>
  <si>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</si>
  <si>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</si>
  <si>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</si>
  <si>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</si>
  <si>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</si>
  <si>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</si>
  <si>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</si>
  <si>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</si>
  <si>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</si>
  <si>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</si>
  <si>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</si>
  <si>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</si>
  <si>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</si>
  <si>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</si>
  <si>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</si>
  <si>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</si>
  <si>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</si>
  <si>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</si>
  <si>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</si>
  <si>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</si>
  <si>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</si>
  <si>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</si>
  <si>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</si>
  <si>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</si>
  <si>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</si>
  <si>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</si>
  <si>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</si>
  <si>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</si>
  <si>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</si>
  <si>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</si>
  <si>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</si>
  <si>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</si>
  <si>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</si>
  <si>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</si>
  <si>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</si>
  <si>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</si>
  <si>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</si>
  <si>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</si>
  <si>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</si>
  <si>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</si>
  <si>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</si>
  <si>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</si>
  <si>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</si>
  <si>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</si>
  <si>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</si>
  <si>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</si>
  <si>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</si>
  <si>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</si>
  <si>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</si>
  <si>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</si>
  <si>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</si>
  <si>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</si>
  <si>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</si>
  <si>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</si>
  <si>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</si>
  <si>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</si>
  <si>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</si>
  <si>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</si>
  <si>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</si>
  <si>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</si>
  <si>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</si>
  <si>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</si>
  <si>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</si>
  <si>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</si>
  <si>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</si>
  <si>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</si>
  <si>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</si>
  <si>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</si>
  <si>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</si>
  <si>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</si>
  <si>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</si>
  <si>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</si>
  <si>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</si>
  <si>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</si>
  <si>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</si>
  <si>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</si>
  <si>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</si>
  <si>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</si>
  <si>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</si>
  <si>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</si>
  <si>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</si>
  <si>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</si>
  <si>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</si>
  <si>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</si>
  <si>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</si>
  <si>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</si>
  <si>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</si>
  <si>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</si>
  <si>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</si>
  <si>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</si>
  <si>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</si>
  <si>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</si>
  <si>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</si>
  <si>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</si>
  <si>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</si>
  <si>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</si>
  <si>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</si>
  <si>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</si>
  <si>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</si>
  <si>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</si>
  <si>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</si>
  <si>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</si>
  <si>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</si>
  <si>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</si>
  <si>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</si>
  <si>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</si>
  <si>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</si>
  <si>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</si>
  <si>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</si>
  <si>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</si>
  <si>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</si>
  <si>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</si>
  <si>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</si>
  <si>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</si>
  <si>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</si>
  <si>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</si>
  <si>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</si>
  <si>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</si>
  <si>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</si>
  <si>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</si>
  <si>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</si>
  <si>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</si>
  <si>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</si>
  <si>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</si>
  <si>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</si>
  <si>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</si>
  <si>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</si>
  <si>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</si>
  <si>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</si>
  <si>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</si>
  <si>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</si>
  <si>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</si>
  <si>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</si>
  <si>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</si>
  <si>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</si>
  <si>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</si>
  <si>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</si>
  <si>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</si>
  <si>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</si>
  <si>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</si>
  <si>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</si>
  <si>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</si>
  <si>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</si>
  <si>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</si>
  <si>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</si>
  <si>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</si>
  <si>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</si>
  <si>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</si>
  <si>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</si>
  <si>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</si>
  <si>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</si>
  <si>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</si>
  <si>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</si>
  <si>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</si>
  <si>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</si>
  <si>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</si>
  <si>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</si>
  <si>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</si>
  <si>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</si>
  <si>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</si>
  <si>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</si>
  <si>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</si>
  <si>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</si>
  <si>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</si>
  <si>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</si>
  <si>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</si>
  <si>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</si>
  <si>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</si>
  <si>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</si>
  <si>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</si>
  <si>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</si>
  <si>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</si>
  <si>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</si>
  <si>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</si>
  <si>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</si>
  <si>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</si>
  <si>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</si>
  <si>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</si>
  <si>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</si>
  <si>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</si>
  <si>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</si>
  <si>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</si>
  <si>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</si>
  <si>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</si>
  <si>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</si>
  <si>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</si>
  <si>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</si>
  <si>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</si>
  <si>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</si>
  <si>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</si>
  <si>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</si>
  <si>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</si>
  <si>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</si>
  <si>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</si>
  <si>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</si>
  <si>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</si>
  <si>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</si>
  <si>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</si>
  <si>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</si>
  <si>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</si>
  <si>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</si>
  <si>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</si>
  <si>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</si>
  <si>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</si>
  <si>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</si>
  <si>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</si>
  <si>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</si>
  <si>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</si>
  <si>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</si>
  <si>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</si>
  <si>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</si>
  <si>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</si>
  <si>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</si>
  <si>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</si>
  <si>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</si>
  <si>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</si>
  <si>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</si>
  <si>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</si>
  <si>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</si>
  <si>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</si>
  <si>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</si>
  <si>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</si>
  <si>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</si>
  <si>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</si>
  <si>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</si>
  <si>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</si>
  <si>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</si>
  <si>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</si>
  <si>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</si>
  <si>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</si>
  <si>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</si>
  <si>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</si>
  <si>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</si>
  <si>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</si>
  <si>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</si>
  <si>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</si>
  <si>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</si>
  <si>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</si>
  <si>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</si>
  <si>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</si>
  <si>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</si>
  <si>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</si>
  <si>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</si>
  <si>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</si>
  <si>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</si>
  <si>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</si>
  <si>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</si>
  <si>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</si>
  <si>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</si>
  <si>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</si>
  <si>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</si>
  <si>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</si>
  <si>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</si>
  <si>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</si>
  <si>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</si>
  <si>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</si>
  <si>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</si>
  <si>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</si>
  <si>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</si>
  <si>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</si>
  <si>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</si>
  <si>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</si>
  <si>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</si>
  <si>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</si>
  <si>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</si>
  <si>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</si>
  <si>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</si>
  <si>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</si>
  <si>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</si>
  <si>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</si>
  <si>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</si>
  <si>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</si>
  <si>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</si>
  <si>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</si>
  <si>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</si>
  <si>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</si>
  <si>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</si>
  <si>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</si>
  <si>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</si>
  <si>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</si>
  <si>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</si>
  <si>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</si>
  <si>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</si>
  <si>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</si>
  <si>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</si>
  <si>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</si>
  <si>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</si>
  <si>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</si>
  <si>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</si>
  <si>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</si>
  <si>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</si>
  <si>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</si>
  <si>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</si>
  <si>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</si>
  <si>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</si>
  <si>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</si>
  <si>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</si>
  <si>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</si>
  <si>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</si>
  <si>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</si>
  <si>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</si>
  <si>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</si>
  <si>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</si>
  <si>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</si>
  <si>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</si>
  <si>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</si>
  <si>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</si>
  <si>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</si>
  <si>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</si>
  <si>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</si>
  <si>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</si>
  <si>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</si>
  <si>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</si>
  <si>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</si>
  <si>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</si>
  <si>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</si>
  <si>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</si>
  <si>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</si>
  <si>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</si>
  <si>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</si>
  <si>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</si>
  <si>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</si>
  <si>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</si>
  <si>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</si>
  <si>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</si>
  <si>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</si>
  <si>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</si>
  <si>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</si>
  <si>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</si>
  <si>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</si>
  <si>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</si>
  <si>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</si>
  <si>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</si>
  <si>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</si>
  <si>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</si>
  <si>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</si>
  <si>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</si>
  <si>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</si>
  <si>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</si>
  <si>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</si>
  <si>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</si>
  <si>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</si>
  <si>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</si>
  <si>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</si>
  <si>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</si>
  <si>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</si>
  <si>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</si>
  <si>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</si>
  <si>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</si>
  <si>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</si>
  <si>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</si>
  <si>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</si>
  <si>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</si>
  <si>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</si>
  <si>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</si>
  <si>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</si>
  <si>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</si>
  <si>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</si>
  <si>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</si>
  <si>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</si>
  <si>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</si>
  <si>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</si>
  <si>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</si>
  <si>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</si>
  <si>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</si>
  <si>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</si>
  <si>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</si>
  <si>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</si>
  <si>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</si>
  <si>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</si>
  <si>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</si>
  <si>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</si>
  <si>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</si>
  <si>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</si>
  <si>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</si>
  <si>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</si>
  <si>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</si>
  <si>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</si>
  <si>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</si>
  <si>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</si>
  <si>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</si>
  <si>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</si>
  <si>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</si>
  <si>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</si>
  <si>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</si>
  <si>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</si>
  <si>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</si>
  <si>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</si>
  <si>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</si>
  <si>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</si>
  <si>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</si>
  <si>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</si>
  <si>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</si>
  <si>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</si>
  <si>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</si>
  <si>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</si>
  <si>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</si>
  <si>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</si>
  <si>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</si>
  <si>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</si>
  <si>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</si>
  <si>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</si>
  <si>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</si>
  <si>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</si>
  <si>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</si>
  <si>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</si>
  <si>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</si>
  <si>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</si>
  <si>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</si>
  <si>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</si>
  <si>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</si>
  <si>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</si>
  <si>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</si>
  <si>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</si>
  <si>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</si>
  <si>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</si>
  <si>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</si>
  <si>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</si>
  <si>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</si>
  <si>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</si>
  <si>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</si>
  <si>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</si>
  <si>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</si>
  <si>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</si>
  <si>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</si>
  <si>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</si>
  <si>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</si>
  <si>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</si>
  <si>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</si>
  <si>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</si>
  <si>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</si>
  <si>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</si>
  <si>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</si>
  <si>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</si>
  <si>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</si>
  <si>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</si>
  <si>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</si>
  <si>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</si>
  <si>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</si>
  <si>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</si>
  <si>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</si>
  <si>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</si>
  <si>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</si>
  <si>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</si>
  <si>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</si>
  <si>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</si>
  <si>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</si>
  <si>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</si>
  <si>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</si>
  <si>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</si>
  <si>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</si>
  <si>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</si>
  <si>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</si>
  <si>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</si>
  <si>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</si>
  <si>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</si>
  <si>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</si>
  <si>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</si>
  <si>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</si>
  <si>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</si>
  <si>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</si>
  <si>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</si>
  <si>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</si>
  <si>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</si>
  <si>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</si>
  <si>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</si>
  <si>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</si>
  <si>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</si>
  <si>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</si>
  <si>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</si>
  <si>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</si>
  <si>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</si>
  <si>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</si>
  <si>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</si>
  <si>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</si>
  <si>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</si>
  <si>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</si>
  <si>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</si>
  <si>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</si>
  <si>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</si>
  <si>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</si>
  <si>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</si>
  <si>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</si>
  <si>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</si>
  <si>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</si>
  <si>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</si>
  <si>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</si>
  <si>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</si>
  <si>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</si>
  <si>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</si>
  <si>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</si>
  <si>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</si>
  <si>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</si>
  <si>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</si>
  <si>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</si>
  <si>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</si>
  <si>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</si>
  <si>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</si>
  <si>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</si>
  <si>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</si>
  <si>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</si>
  <si>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</si>
  <si>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</si>
  <si>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</si>
  <si>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</si>
  <si>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</si>
  <si>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</si>
  <si>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</si>
  <si>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</si>
  <si>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</si>
  <si>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</si>
  <si>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</si>
  <si>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</si>
  <si>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</si>
  <si>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</si>
  <si>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</si>
  <si>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</si>
  <si>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</si>
  <si>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</si>
  <si>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</si>
  <si>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</si>
  <si>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</si>
  <si>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</si>
  <si>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</si>
  <si>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</si>
  <si>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</si>
  <si>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</si>
  <si>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</si>
  <si>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</si>
  <si>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</si>
  <si>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</si>
  <si>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</si>
  <si>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</si>
  <si>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</si>
  <si>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</si>
  <si>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</si>
  <si>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</si>
  <si>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</si>
  <si>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</si>
  <si>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</si>
  <si>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</si>
  <si>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</si>
  <si>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</si>
  <si>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</si>
  <si>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</si>
  <si>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</si>
  <si>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</si>
  <si>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</si>
  <si>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</si>
  <si>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</si>
  <si>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</si>
  <si>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</si>
  <si>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</si>
  <si>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</si>
  <si>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</si>
  <si>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</si>
  <si>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</si>
  <si>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</si>
  <si>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</si>
  <si>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</si>
  <si>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</si>
  <si>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</si>
  <si>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</si>
  <si>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</si>
  <si>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</si>
  <si>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</si>
  <si>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</si>
  <si>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</si>
  <si>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</si>
  <si>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</si>
  <si>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</si>
  <si>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</si>
  <si>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</si>
  <si>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</si>
  <si>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</si>
  <si>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</si>
  <si>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</si>
  <si>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</si>
  <si>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</si>
  <si>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</si>
  <si>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</si>
  <si>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</si>
  <si>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</si>
  <si>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</si>
  <si>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</si>
  <si>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</si>
  <si>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</si>
  <si>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</si>
  <si>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</si>
  <si>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</si>
  <si>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</si>
  <si>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</si>
  <si>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</si>
  <si>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</si>
  <si>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</si>
  <si>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</si>
  <si>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</si>
  <si>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</si>
  <si>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</si>
  <si>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</si>
  <si>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</si>
  <si>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</si>
  <si>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</si>
  <si>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</si>
  <si>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</si>
  <si>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</si>
  <si>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</si>
  <si>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</si>
  <si>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</si>
  <si>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</si>
  <si>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</si>
  <si>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</si>
  <si>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</si>
  <si>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</si>
  <si>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</si>
  <si>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</si>
  <si>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</si>
  <si>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</si>
  <si>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</si>
  <si>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</si>
  <si>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</si>
  <si>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</si>
  <si>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</si>
  <si>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</si>
  <si>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</si>
  <si>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</si>
  <si>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</si>
  <si>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</si>
  <si>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</si>
  <si>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</si>
  <si>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</si>
  <si>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</si>
  <si>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</si>
  <si>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</si>
  <si>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</si>
  <si>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</si>
  <si>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</si>
  <si>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</si>
  <si>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</si>
  <si>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</si>
  <si>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</si>
  <si>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</si>
  <si>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</si>
  <si>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</si>
  <si>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</si>
  <si>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</si>
  <si>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</si>
  <si>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</si>
  <si>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</si>
  <si>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</si>
  <si>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</si>
  <si>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</si>
  <si>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</si>
  <si>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</si>
  <si>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</si>
  <si>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</si>
  <si>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</si>
  <si>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</si>
  <si>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</si>
  <si>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</si>
  <si>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</si>
  <si>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</si>
  <si>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</si>
  <si>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</si>
  <si>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</si>
  <si>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</si>
  <si>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</si>
  <si>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</si>
  <si>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</si>
  <si>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</si>
  <si>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</si>
  <si>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</si>
  <si>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</si>
  <si>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</si>
  <si>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</si>
  <si>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</si>
  <si>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</si>
  <si>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</si>
  <si>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</si>
  <si>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</si>
  <si>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</si>
  <si>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</si>
  <si>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</si>
  <si>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</si>
  <si>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</si>
  <si>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</si>
  <si>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</si>
  <si>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</si>
  <si>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</si>
  <si>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</si>
  <si>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</si>
  <si>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</si>
  <si>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</si>
  <si>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</si>
  <si>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</si>
  <si>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</si>
  <si>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</si>
  <si>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</si>
  <si>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</si>
  <si>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</si>
  <si>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</si>
  <si>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</si>
  <si>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</si>
  <si>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</si>
  <si>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</si>
  <si>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</si>
  <si>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</si>
  <si>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</si>
  <si>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</si>
  <si>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</si>
  <si>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</si>
  <si>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</si>
  <si>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</si>
  <si>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</si>
  <si>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</si>
  <si>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</si>
  <si>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</si>
  <si>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</si>
  <si>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</si>
  <si>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</si>
  <si>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</si>
  <si>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</si>
  <si>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</si>
  <si>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</si>
  <si>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</si>
  <si>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</si>
  <si>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</si>
  <si>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</si>
  <si>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</si>
  <si>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</si>
  <si>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</si>
  <si>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</si>
  <si>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</si>
  <si>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</si>
  <si>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</si>
  <si>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</si>
  <si>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</si>
  <si>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</si>
  <si>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</si>
  <si>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</si>
  <si>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</si>
  <si>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</si>
  <si>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</si>
  <si>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</si>
  <si>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</si>
  <si>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</si>
  <si>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</si>
  <si>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</si>
  <si>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</si>
  <si>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</si>
  <si>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</si>
  <si>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</si>
  <si>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</si>
  <si>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</si>
  <si>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</si>
  <si>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</si>
  <si>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</si>
  <si>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</si>
  <si>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</si>
  <si>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</si>
  <si>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</si>
  <si>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</si>
  <si>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</si>
  <si>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</si>
  <si>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</si>
  <si>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</si>
  <si>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</si>
  <si>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</si>
  <si>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</si>
  <si>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</si>
  <si>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</si>
  <si>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</si>
  <si>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</si>
  <si>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</si>
  <si>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</si>
  <si>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</si>
  <si>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</si>
  <si>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</si>
  <si>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</si>
  <si>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</si>
  <si>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</si>
  <si>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</si>
  <si>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</si>
  <si>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</si>
  <si>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</si>
  <si>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</si>
  <si>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</si>
  <si>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</si>
  <si>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</si>
  <si>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</si>
  <si>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</si>
  <si>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</si>
  <si>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</si>
  <si>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</si>
  <si>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</si>
  <si>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</si>
  <si>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</si>
  <si>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</si>
  <si>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</si>
  <si>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</si>
  <si>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</si>
  <si>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</si>
  <si>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</si>
  <si>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</si>
  <si>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</si>
  <si>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</si>
  <si>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</si>
  <si>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</si>
  <si>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</si>
  <si>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</si>
  <si>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</si>
  <si>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</si>
  <si>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</si>
  <si>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</si>
  <si>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</si>
  <si>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</si>
  <si>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</si>
  <si>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</si>
  <si>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</si>
  <si>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</si>
  <si>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</si>
  <si>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</si>
  <si>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</si>
  <si>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</si>
  <si>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</si>
  <si>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</si>
  <si>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</si>
  <si>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</si>
  <si>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</si>
  <si>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</si>
  <si>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</si>
  <si>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</si>
  <si>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</si>
  <si>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</si>
  <si>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</si>
  <si>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</si>
  <si>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</si>
  <si>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</si>
  <si>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</si>
  <si>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</si>
  <si>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</si>
  <si>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</si>
  <si>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</si>
  <si>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</si>
  <si>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</si>
  <si>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</si>
  <si>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</si>
  <si>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</si>
  <si>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</si>
  <si>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</si>
  <si>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</si>
  <si>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</si>
  <si>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</si>
  <si>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</si>
  <si>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</si>
  <si>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</si>
  <si>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</si>
  <si>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</si>
  <si>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</si>
  <si>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</si>
  <si>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</si>
  <si>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</si>
  <si>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</si>
  <si>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</si>
  <si>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</si>
  <si>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</si>
  <si>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</si>
  <si>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</si>
  <si>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</si>
  <si>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</si>
  <si>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</si>
  <si>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</si>
  <si>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</si>
  <si>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</si>
  <si>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</si>
  <si>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</si>
  <si>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</si>
  <si>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</si>
  <si>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</si>
  <si>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</si>
  <si>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</si>
  <si>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</si>
  <si>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</si>
  <si>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</si>
  <si>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</si>
  <si>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</si>
  <si>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</si>
  <si>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</si>
  <si>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</si>
  <si>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</si>
  <si>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</si>
  <si>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</si>
  <si>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</si>
  <si>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</si>
  <si>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</si>
  <si>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</si>
  <si>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</si>
  <si>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</si>
  <si>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</si>
  <si>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</si>
  <si>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</si>
  <si>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</si>
  <si>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</si>
  <si>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</si>
  <si>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</si>
  <si>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</si>
  <si>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</si>
  <si>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</si>
  <si>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</si>
  <si>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</si>
  <si>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</si>
  <si>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</si>
  <si>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</si>
  <si>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</si>
  <si>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</si>
  <si>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</si>
  <si>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</si>
  <si>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</si>
  <si>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</si>
  <si>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</si>
  <si>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</si>
  <si>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</si>
  <si>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</si>
  <si>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</si>
  <si>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</si>
  <si>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</si>
  <si>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</si>
  <si>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</si>
  <si>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</si>
  <si>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</si>
  <si>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</si>
  <si>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</si>
  <si>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</si>
  <si>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</si>
  <si>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</si>
  <si>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</si>
  <si>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</si>
  <si>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</si>
  <si>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</si>
  <si>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</si>
  <si>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</si>
  <si>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</si>
  <si>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</si>
  <si>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</si>
  <si>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</si>
  <si>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</si>
  <si>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</si>
  <si>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</si>
  <si>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</si>
  <si>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</si>
  <si>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</si>
  <si>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</si>
  <si>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</si>
  <si>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</si>
  <si>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</si>
  <si>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</si>
  <si>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</si>
  <si>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</si>
  <si>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</si>
  <si>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</si>
  <si>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</si>
  <si>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</si>
  <si>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</si>
  <si>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</si>
  <si>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</si>
  <si>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</si>
  <si>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</si>
  <si>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</si>
  <si>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</si>
  <si>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</si>
  <si>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</si>
  <si>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</si>
  <si>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</si>
  <si>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</si>
  <si>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</si>
  <si>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</si>
  <si>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</si>
  <si>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</si>
  <si>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</si>
  <si>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</si>
  <si>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</si>
  <si>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</si>
  <si>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</si>
  <si>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</si>
  <si>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</si>
  <si>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</si>
  <si>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</si>
  <si>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</si>
  <si>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</si>
  <si>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</si>
  <si>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</si>
  <si>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</si>
  <si>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</si>
  <si>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</si>
  <si>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</si>
  <si>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</si>
  <si>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</si>
  <si>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</si>
  <si>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</si>
  <si>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</si>
  <si>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</si>
  <si>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</si>
  <si>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</si>
  <si>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</si>
  <si>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</si>
  <si>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</si>
  <si>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</si>
  <si>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</si>
  <si>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</si>
  <si>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</si>
  <si>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</si>
  <si>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</si>
  <si>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</si>
  <si>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</si>
  <si>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</si>
  <si>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</si>
  <si>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</si>
  <si>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</si>
  <si>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</si>
  <si>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</si>
  <si>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</si>
  <si>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</si>
  <si>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</si>
  <si>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</si>
  <si>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</si>
  <si>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</si>
  <si>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</si>
  <si>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</si>
  <si>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</si>
  <si>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</si>
  <si>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</si>
  <si>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</si>
  <si>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</si>
  <si>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</si>
  <si>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</si>
  <si>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</si>
  <si>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</si>
  <si>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</si>
  <si>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</si>
  <si>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</si>
  <si>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</si>
  <si>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</si>
  <si>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</si>
  <si>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</si>
  <si>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</si>
  <si>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</si>
  <si>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</si>
  <si>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</si>
  <si>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</si>
  <si>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</si>
  <si>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</si>
  <si>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</si>
  <si>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</si>
  <si>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</si>
  <si>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</si>
  <si>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</si>
  <si>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</si>
  <si>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</si>
  <si>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</si>
  <si>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</si>
  <si>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</si>
  <si>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</si>
  <si>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</si>
  <si>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</si>
  <si>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</si>
  <si>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</si>
  <si>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</si>
  <si>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</si>
  <si>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</si>
  <si>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</si>
  <si>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</si>
  <si>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</si>
  <si>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</si>
  <si>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</si>
  <si>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</si>
  <si>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</si>
  <si>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</si>
  <si>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</si>
  <si>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</si>
  <si>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</si>
  <si>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</si>
  <si>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</si>
  <si>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</si>
  <si>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</si>
  <si>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</si>
  <si>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</si>
  <si>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</si>
  <si>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</si>
  <si>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</si>
  <si>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</si>
  <si>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</si>
  <si>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</si>
  <si>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</si>
  <si>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</si>
  <si>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</si>
  <si>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</si>
  <si>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</si>
  <si>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</si>
  <si>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</si>
  <si>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</si>
  <si>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</si>
  <si>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</si>
  <si>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</si>
  <si>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</si>
  <si>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</si>
  <si>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</si>
  <si>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</si>
  <si>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</si>
  <si>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</si>
  <si>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</si>
  <si>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</si>
  <si>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</si>
  <si>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</si>
  <si>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</si>
  <si>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</si>
  <si>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</si>
  <si>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</si>
  <si>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</si>
  <si>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</si>
  <si>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</si>
  <si>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</si>
  <si>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</si>
  <si>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</si>
  <si>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</si>
  <si>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</si>
  <si>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</si>
  <si>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</si>
  <si>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</si>
  <si>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</si>
  <si>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</si>
  <si>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</si>
  <si>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</si>
  <si>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</si>
  <si>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</si>
  <si>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</si>
  <si>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</si>
  <si>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</si>
  <si>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</si>
  <si>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</si>
  <si>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</si>
  <si>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</si>
  <si>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</si>
  <si>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</si>
  <si>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</si>
  <si>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</si>
  <si>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</si>
  <si>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</si>
  <si>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</si>
  <si>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</si>
  <si>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</si>
  <si>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</si>
  <si>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</si>
  <si>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</si>
  <si>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</si>
  <si>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</si>
  <si>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</si>
  <si>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</si>
  <si>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</si>
  <si>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</si>
  <si>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</si>
  <si>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</si>
  <si>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</si>
  <si>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</si>
  <si>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</si>
  <si>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</si>
  <si>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</si>
  <si>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</si>
  <si>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</si>
  <si>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</si>
  <si>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</si>
  <si>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</si>
  <si>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</si>
  <si>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</si>
  <si>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</si>
  <si>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</si>
  <si>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</si>
  <si>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</si>
  <si>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</si>
  <si>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</si>
  <si>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</si>
  <si>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</si>
  <si>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</si>
  <si>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</si>
  <si>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</si>
  <si>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</si>
  <si>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</si>
  <si>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</si>
  <si>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</si>
  <si>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</si>
  <si>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</si>
  <si>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</si>
  <si>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</si>
  <si>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</si>
  <si>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</si>
  <si>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</si>
  <si>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</si>
  <si>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</si>
  <si>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</si>
  <si>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</si>
  <si>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</si>
  <si>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</si>
  <si>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</si>
  <si>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</si>
  <si>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</si>
  <si>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</si>
  <si>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</si>
  <si>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</si>
  <si>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</si>
  <si>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</si>
  <si>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</si>
  <si>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</si>
  <si>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</si>
  <si>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</si>
  <si>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</si>
  <si>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</si>
  <si>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</si>
  <si>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</si>
  <si>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</si>
  <si>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</si>
  <si>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</si>
  <si>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</si>
  <si>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</si>
  <si>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</si>
  <si>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</si>
  <si>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</si>
  <si>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</si>
  <si>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</si>
  <si>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</si>
  <si>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</si>
  <si>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</si>
  <si>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</si>
  <si>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</si>
  <si>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</si>
  <si>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</si>
  <si>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</si>
  <si>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</si>
  <si>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</si>
  <si>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</si>
  <si>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</si>
  <si>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</si>
  <si>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</si>
  <si>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</si>
  <si>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</si>
  <si>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</si>
  <si>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</si>
  <si>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</si>
  <si>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</si>
  <si>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</si>
  <si>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</si>
  <si>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</si>
  <si>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</si>
  <si>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</si>
  <si>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</si>
  <si>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</si>
  <si>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</si>
  <si>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</si>
  <si>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</si>
  <si>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</si>
  <si>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</si>
  <si>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</si>
  <si>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</si>
  <si>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</si>
  <si>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</si>
  <si>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</si>
  <si>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</si>
  <si>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</si>
  <si>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</si>
  <si>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</si>
  <si>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</si>
  <si>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</si>
  <si>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</si>
  <si>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</si>
  <si>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</si>
  <si>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</si>
  <si>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</si>
  <si>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</si>
  <si>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</si>
  <si>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</si>
  <si>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</si>
  <si>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</si>
  <si>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</si>
  <si>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</si>
  <si>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</si>
  <si>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</si>
  <si>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</si>
  <si>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</si>
  <si>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</si>
  <si>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</si>
  <si>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</si>
  <si>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</si>
  <si>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</si>
  <si>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</si>
  <si>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</si>
  <si>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</si>
  <si>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</si>
  <si>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</si>
  <si>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</si>
  <si>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</si>
  <si>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</si>
  <si>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</si>
  <si>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</si>
  <si>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</si>
  <si>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</si>
  <si>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</si>
  <si>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</si>
  <si>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</si>
  <si>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</si>
  <si>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</si>
  <si>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</si>
  <si>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</si>
  <si>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</si>
  <si>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</si>
  <si>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</si>
  <si>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</si>
  <si>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</si>
  <si>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</si>
  <si>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</si>
  <si>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</si>
  <si>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</si>
  <si>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</si>
  <si>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</si>
  <si>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</si>
  <si>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</si>
  <si>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</si>
  <si>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</si>
  <si>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</si>
  <si>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</si>
  <si>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</si>
  <si>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</si>
  <si>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</si>
  <si>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</si>
  <si>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</si>
  <si>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</si>
  <si>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</si>
  <si>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</si>
  <si>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</si>
  <si>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</si>
  <si>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</si>
  <si>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</si>
  <si>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</si>
  <si>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</si>
  <si>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</si>
  <si>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</si>
  <si>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</si>
  <si>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</si>
  <si>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</si>
  <si>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</si>
  <si>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</si>
  <si>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</si>
  <si>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</si>
  <si>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</si>
  <si>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</si>
  <si>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</si>
  <si>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</si>
  <si>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</si>
  <si>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</si>
  <si>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</si>
  <si>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</si>
  <si>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</si>
  <si>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</si>
  <si>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</si>
  <si>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</si>
  <si>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</si>
  <si>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</si>
  <si>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</si>
  <si>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</si>
  <si>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</si>
  <si>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</si>
  <si>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</si>
  <si>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</si>
  <si>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</si>
  <si>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</si>
  <si>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</si>
  <si>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</si>
  <si>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</si>
  <si>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</si>
  <si>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</si>
  <si>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</si>
  <si>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</si>
  <si>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</si>
  <si>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</si>
  <si>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</si>
  <si>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</si>
  <si>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</si>
  <si>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</si>
  <si>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</si>
  <si>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</si>
  <si>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</si>
  <si>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</si>
  <si>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</si>
  <si>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</si>
  <si>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</si>
  <si>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</si>
  <si>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</si>
  <si>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</si>
  <si>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</si>
  <si>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</si>
  <si>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</si>
  <si>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</si>
  <si>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</si>
  <si>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</si>
  <si>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</si>
  <si>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</si>
  <si>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</si>
  <si>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</si>
  <si>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</si>
  <si>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</si>
  <si>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</si>
  <si>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</si>
  <si>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</si>
  <si>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</si>
  <si>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</si>
  <si>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</si>
  <si>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</si>
  <si>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</si>
  <si>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</si>
  <si>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</si>
  <si>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</si>
  <si>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</si>
  <si>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</si>
  <si>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</si>
  <si>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</si>
  <si>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</si>
  <si>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</si>
  <si>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</si>
  <si>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</si>
  <si>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</si>
  <si>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</si>
  <si>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</si>
  <si>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</si>
  <si>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</si>
  <si>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</si>
  <si>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</si>
  <si>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</si>
  <si>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</si>
  <si>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</si>
  <si>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</si>
  <si>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</si>
  <si>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</si>
  <si>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</si>
  <si>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</si>
  <si>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</si>
  <si>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</si>
  <si>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</si>
  <si>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</si>
  <si>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</si>
  <si>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</si>
  <si>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</si>
  <si>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</si>
  <si>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</si>
  <si>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</si>
  <si>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</si>
  <si>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</si>
  <si>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</si>
  <si>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</si>
  <si>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</si>
  <si>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</si>
  <si>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</si>
  <si>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</si>
  <si>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</si>
  <si>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</si>
  <si>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</si>
  <si>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</si>
  <si>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</si>
  <si>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</si>
  <si>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</si>
  <si>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</si>
  <si>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</si>
  <si>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</si>
  <si>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</si>
  <si>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</si>
  <si>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</si>
  <si>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</si>
  <si>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</si>
  <si>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</si>
  <si>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</si>
  <si>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</si>
  <si>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</si>
  <si>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</si>
  <si>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</si>
  <si>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</si>
  <si>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</si>
  <si>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</si>
  <si>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</si>
  <si>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</si>
  <si>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</si>
  <si>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</si>
  <si>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</si>
  <si>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</si>
  <si>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</si>
  <si>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</si>
  <si>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</si>
  <si>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</si>
  <si>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</si>
  <si>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</si>
  <si>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</si>
  <si>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</si>
  <si>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</si>
  <si>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</si>
  <si>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</si>
  <si>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</si>
  <si>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</si>
  <si>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</si>
  <si>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</si>
  <si>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</si>
  <si>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</si>
  <si>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</si>
  <si>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</si>
  <si>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</si>
  <si>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</si>
  <si>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</si>
  <si>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</si>
  <si>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</si>
  <si>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</si>
  <si>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</si>
  <si>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</si>
  <si>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</si>
  <si>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</si>
  <si>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</si>
  <si>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</si>
  <si>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</si>
  <si>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</si>
  <si>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</si>
  <si>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</si>
  <si>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</si>
  <si>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</si>
  <si>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</si>
  <si>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</si>
  <si>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</si>
  <si>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</si>
  <si>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</si>
  <si>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</si>
  <si>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</si>
  <si>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</si>
  <si>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</si>
  <si>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</si>
  <si>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</si>
  <si>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</si>
  <si>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</si>
  <si>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</si>
  <si>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</si>
  <si>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</si>
  <si>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</si>
  <si>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</si>
  <si>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</si>
  <si>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</si>
  <si>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</si>
  <si>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</si>
  <si>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</si>
  <si>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</si>
  <si>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</si>
  <si>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</si>
  <si>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</si>
  <si>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</si>
  <si>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</si>
  <si>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</si>
  <si>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</si>
  <si>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</si>
  <si>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</si>
  <si>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</si>
  <si>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</si>
  <si>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</si>
  <si>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</si>
  <si>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</si>
  <si>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</si>
  <si>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</si>
  <si>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</si>
  <si>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</si>
  <si>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</si>
  <si>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</si>
  <si>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</si>
  <si>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</si>
  <si>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</si>
  <si>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</si>
  <si>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</si>
  <si>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</si>
  <si>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</si>
  <si>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</si>
  <si>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</si>
  <si>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</si>
  <si>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</si>
  <si>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</si>
  <si>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</si>
  <si>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</si>
  <si>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</si>
  <si>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</si>
  <si>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</si>
  <si>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</si>
  <si>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</si>
  <si>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</si>
  <si>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</si>
  <si>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</si>
  <si>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</si>
  <si>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</si>
  <si>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</si>
  <si>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</si>
  <si>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</si>
  <si>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</si>
  <si>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</si>
  <si>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</si>
  <si>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</si>
  <si>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</si>
  <si>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</si>
  <si>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</si>
  <si>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</si>
  <si>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</si>
  <si>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</si>
  <si>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</si>
  <si>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</si>
  <si>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</si>
  <si>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</si>
  <si>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</si>
  <si>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</si>
  <si>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</si>
  <si>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</si>
  <si>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</si>
  <si>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</si>
  <si>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</si>
  <si>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</si>
  <si>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</si>
  <si>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</si>
  <si>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</si>
  <si>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</si>
  <si>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</si>
  <si>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</si>
  <si>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</si>
  <si>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</si>
  <si>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</si>
  <si>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</si>
  <si>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</si>
  <si>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</si>
  <si>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</si>
  <si>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</si>
  <si>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</si>
  <si>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</si>
  <si>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</si>
  <si>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</si>
  <si>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</si>
  <si>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</si>
  <si>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</si>
  <si>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</si>
  <si>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</si>
  <si>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</si>
  <si>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</si>
  <si>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</si>
  <si>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</si>
  <si>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</si>
  <si>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</si>
  <si>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</si>
  <si>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</si>
  <si>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</si>
  <si>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</si>
  <si>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</si>
  <si>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</si>
  <si>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</si>
  <si>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</si>
  <si>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</si>
  <si>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</si>
  <si>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</si>
  <si>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</si>
  <si>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</si>
  <si>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</si>
  <si>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</si>
  <si>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</si>
  <si>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</si>
  <si>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</si>
  <si>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</si>
  <si>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</si>
  <si>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</si>
  <si>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</si>
  <si>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</si>
  <si>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</si>
  <si>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</si>
  <si>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</si>
  <si>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</si>
  <si>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</si>
  <si>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</si>
  <si>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</si>
  <si>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</si>
  <si>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</si>
  <si>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</si>
  <si>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</si>
  <si>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</si>
  <si>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</si>
  <si>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</si>
  <si>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</si>
  <si>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</si>
  <si>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</si>
  <si>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</si>
  <si>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</si>
  <si>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</si>
  <si>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</si>
  <si>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</si>
  <si>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</si>
  <si>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</si>
  <si>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</si>
  <si>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</si>
  <si>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</si>
  <si>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</si>
  <si>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</si>
  <si>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</si>
  <si>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</si>
  <si>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</si>
  <si>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</si>
  <si>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</si>
  <si>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</si>
  <si>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</si>
  <si>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</si>
  <si>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</si>
  <si>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</si>
  <si>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</si>
  <si>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</si>
  <si>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</si>
  <si>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</si>
  <si>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</si>
  <si>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</si>
  <si>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</si>
  <si>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</si>
  <si>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</si>
  <si>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</si>
  <si>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</si>
  <si>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</si>
  <si>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</si>
  <si>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</si>
  <si>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</si>
  <si>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</si>
  <si>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</si>
  <si>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</si>
  <si>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</si>
  <si>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</si>
  <si>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</si>
  <si>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</si>
  <si>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</si>
  <si>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</si>
  <si>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</si>
  <si>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</si>
  <si>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</si>
  <si>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</si>
  <si>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</si>
  <si>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</si>
  <si>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</si>
  <si>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</si>
  <si>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</si>
  <si>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</si>
  <si>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</si>
  <si>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</si>
  <si>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</si>
  <si>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</si>
  <si>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</si>
  <si>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</si>
  <si>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</si>
  <si>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</si>
  <si>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</si>
  <si>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</si>
  <si>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</si>
  <si>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</si>
  <si>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</si>
  <si>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</si>
  <si>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</si>
  <si>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</si>
  <si>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</si>
  <si>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</si>
  <si>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</si>
  <si>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</si>
  <si>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</si>
  <si>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</si>
  <si>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</si>
  <si>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</si>
  <si>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</si>
  <si>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</si>
  <si>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</si>
  <si>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</si>
  <si>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</si>
  <si>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</si>
  <si>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</si>
  <si>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</si>
  <si>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</si>
  <si>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</si>
  <si>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</si>
  <si>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</si>
  <si>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</si>
  <si>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</si>
  <si>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</si>
  <si>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</si>
  <si>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</si>
  <si>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</si>
  <si>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</si>
  <si>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</si>
  <si>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</si>
  <si>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</si>
  <si>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</si>
  <si>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</si>
  <si>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</si>
  <si>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</si>
  <si>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</si>
  <si>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</si>
  <si>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</si>
  <si>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</si>
  <si>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</si>
  <si>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</si>
  <si>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</si>
  <si>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</si>
  <si>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</si>
  <si>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</si>
  <si>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</si>
  <si>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</si>
  <si>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</si>
  <si>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</si>
  <si>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</si>
  <si>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</si>
  <si>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</si>
  <si>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</si>
  <si>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</si>
  <si>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</si>
  <si>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</si>
  <si>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</si>
  <si>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</si>
  <si>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</si>
  <si>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</si>
  <si>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</si>
  <si>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</si>
  <si>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</si>
  <si>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</si>
  <si>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</si>
  <si>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</si>
  <si>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</si>
  <si>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</si>
  <si>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</si>
  <si>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</si>
  <si>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</si>
  <si>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</si>
  <si>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</si>
  <si>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</si>
  <si>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</si>
  <si>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</si>
  <si>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</si>
  <si>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</si>
  <si>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</si>
  <si>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</si>
  <si>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</si>
  <si>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</si>
  <si>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</si>
  <si>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</si>
  <si>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</si>
  <si>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</si>
  <si>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</si>
  <si>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</si>
  <si>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</si>
  <si>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</si>
  <si>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</si>
  <si>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</si>
  <si>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</si>
  <si>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</si>
  <si>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</si>
  <si>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</si>
  <si>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</si>
  <si>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</si>
  <si>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</si>
  <si>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</si>
  <si>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</si>
  <si>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</si>
  <si>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</si>
  <si>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</si>
  <si>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</si>
  <si>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</si>
  <si>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</si>
  <si>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</si>
  <si>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</si>
  <si>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</si>
  <si>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</si>
  <si>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</si>
  <si>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</si>
  <si>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</si>
  <si>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</si>
  <si>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</si>
  <si>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</si>
  <si>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</si>
  <si>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</si>
  <si>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</si>
  <si>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</si>
  <si>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</si>
  <si>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</si>
  <si>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</si>
  <si>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</si>
  <si>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</si>
  <si>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</si>
  <si>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</si>
  <si>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</si>
  <si>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</si>
  <si>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</si>
  <si>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</si>
  <si>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</si>
  <si>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</si>
  <si>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</si>
  <si>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</si>
  <si>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</si>
  <si>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</si>
  <si>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</si>
  <si>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</si>
  <si>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</si>
  <si>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</si>
  <si>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</si>
  <si>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</si>
  <si>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</si>
  <si>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</si>
  <si>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</si>
  <si>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</si>
  <si>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</si>
  <si>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</si>
  <si>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</si>
  <si>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</si>
  <si>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</si>
  <si>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</si>
  <si>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</si>
  <si>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</si>
  <si>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</si>
  <si>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</si>
  <si>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</si>
  <si>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</si>
  <si>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</si>
  <si>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</si>
  <si>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</si>
  <si>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</si>
  <si>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</si>
  <si>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</si>
  <si>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</si>
  <si>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</si>
  <si>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</si>
  <si>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</si>
  <si>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</si>
  <si>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</si>
  <si>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</si>
  <si>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</si>
  <si>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</si>
  <si>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</si>
  <si>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</si>
  <si>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</si>
  <si>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</si>
  <si>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</si>
  <si>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</si>
  <si>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</si>
  <si>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</si>
  <si>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</si>
  <si>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</si>
  <si>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</si>
  <si>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</si>
  <si>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</si>
  <si>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</si>
  <si>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</si>
  <si>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</si>
  <si>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</si>
  <si>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</si>
  <si>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</si>
  <si>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</si>
  <si>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</si>
  <si>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</si>
  <si>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</si>
  <si>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</si>
  <si>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</si>
  <si>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</si>
  <si>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</si>
  <si>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</si>
  <si>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</si>
  <si>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</si>
  <si>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</si>
  <si>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</si>
  <si>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</si>
  <si>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</si>
  <si>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</si>
  <si>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</si>
  <si>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</si>
  <si>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</si>
  <si>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</si>
  <si>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</si>
  <si>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</si>
  <si>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</si>
  <si>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</si>
  <si>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</si>
  <si>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</si>
  <si>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</si>
  <si>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</si>
  <si>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</si>
  <si>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</si>
  <si>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</si>
  <si>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</si>
  <si>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</si>
  <si>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</si>
  <si>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</si>
  <si>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</si>
  <si>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</si>
  <si>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</si>
  <si>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</si>
  <si>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</si>
  <si>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</si>
  <si>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</si>
  <si>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</si>
  <si>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</si>
  <si>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</si>
  <si>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</si>
  <si>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</si>
  <si>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</si>
  <si>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</si>
  <si>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</si>
  <si>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</si>
  <si>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</si>
  <si>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</si>
  <si>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</si>
  <si>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</si>
  <si>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</si>
  <si>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</si>
  <si>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</si>
  <si>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</si>
  <si>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</si>
  <si>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</si>
  <si>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</si>
  <si>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</si>
  <si>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</si>
  <si>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</si>
  <si>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</si>
  <si>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</si>
  <si>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</si>
  <si>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</si>
  <si>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</si>
  <si>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</si>
  <si>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</si>
  <si>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</si>
  <si>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</si>
  <si>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</si>
  <si>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</si>
  <si>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</si>
  <si>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</si>
  <si>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</si>
  <si>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</si>
  <si>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</si>
  <si>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</si>
  <si>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</si>
  <si>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</si>
  <si>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</si>
  <si>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</si>
  <si>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</si>
  <si>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</si>
  <si>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</si>
  <si>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</si>
  <si>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</si>
  <si>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</si>
  <si>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</si>
  <si>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</si>
  <si>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</si>
  <si>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</si>
  <si>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</si>
  <si>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</si>
  <si>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</si>
  <si>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</si>
  <si>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</si>
  <si>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</si>
  <si>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</si>
  <si>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</si>
  <si>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</si>
  <si>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</si>
  <si>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</si>
  <si>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</si>
  <si>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</si>
  <si>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</si>
  <si>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</si>
  <si>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</si>
  <si>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</si>
  <si>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</si>
  <si>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</si>
  <si>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</si>
  <si>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</si>
  <si>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</si>
  <si>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</si>
  <si>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</si>
  <si>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</si>
  <si>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</si>
  <si>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</si>
  <si>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</si>
  <si>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</si>
  <si>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</si>
  <si>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</si>
  <si>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</si>
  <si>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</si>
  <si>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</si>
  <si>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</si>
  <si>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</si>
  <si>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</si>
  <si>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</si>
  <si>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</si>
  <si>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</si>
  <si>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</si>
  <si>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</si>
  <si>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</si>
  <si>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</si>
  <si>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</si>
  <si>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</si>
  <si>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</si>
  <si>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</si>
  <si>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</si>
  <si>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</si>
  <si>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</si>
  <si>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</si>
  <si>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</si>
  <si>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</si>
  <si>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</si>
  <si>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</si>
  <si>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</si>
  <si>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</si>
  <si>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</si>
  <si>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</si>
  <si>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</si>
  <si>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</si>
  <si>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</si>
  <si>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</si>
  <si>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</si>
  <si>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</si>
  <si>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</si>
  <si>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</si>
  <si>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</si>
  <si>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</si>
  <si>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</si>
  <si>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</si>
  <si>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</si>
  <si>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</si>
  <si>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</si>
  <si>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</si>
  <si>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</si>
  <si>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</si>
  <si>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</si>
  <si>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</si>
  <si>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</si>
  <si>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</si>
  <si>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</si>
  <si>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</si>
  <si>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</si>
  <si>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</si>
  <si>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</si>
  <si>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</si>
  <si>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</si>
  <si>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</si>
  <si>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</si>
  <si>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</si>
  <si>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</si>
  <si>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</si>
  <si>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</si>
  <si>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</si>
  <si>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</si>
  <si>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</si>
  <si>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</si>
  <si>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</si>
  <si>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</si>
  <si>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</si>
  <si>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</si>
  <si>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</si>
  <si>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</si>
  <si>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</si>
  <si>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</si>
  <si>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</si>
  <si>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</si>
  <si>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</si>
  <si>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</si>
  <si>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</si>
  <si>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</si>
  <si>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</si>
  <si>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</si>
  <si>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</si>
  <si>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</si>
  <si>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</si>
  <si>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</si>
  <si>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</si>
  <si>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</si>
  <si>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</si>
  <si>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</si>
  <si>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</si>
  <si>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</si>
  <si>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</si>
  <si>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</si>
  <si>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</si>
  <si>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</si>
  <si>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</si>
  <si>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</si>
  <si>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</si>
  <si>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</si>
  <si>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</si>
  <si>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</si>
  <si>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</si>
  <si>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</si>
  <si>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</si>
  <si>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</si>
  <si>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</si>
  <si>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</si>
  <si>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</si>
  <si>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</si>
  <si>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</si>
  <si>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</si>
  <si>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</si>
  <si>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</si>
  <si>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</si>
  <si>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</si>
  <si>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</si>
  <si>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</si>
  <si>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</si>
  <si>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</si>
  <si>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</si>
  <si>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</si>
  <si>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</si>
  <si>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</si>
  <si>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</si>
  <si>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</si>
  <si>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</si>
  <si>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</si>
  <si>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</si>
  <si>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</si>
  <si>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</si>
  <si>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</si>
  <si>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</si>
  <si>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</si>
  <si>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</si>
  <si>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</si>
  <si>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</si>
  <si>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</si>
  <si>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</si>
  <si>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</si>
  <si>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</si>
  <si>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</si>
  <si>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</si>
  <si>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</si>
  <si>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</si>
  <si>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</si>
  <si>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</si>
  <si>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</si>
  <si>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</si>
  <si>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</si>
  <si>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</si>
  <si>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</si>
  <si>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</si>
  <si>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</si>
  <si>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</si>
  <si>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</si>
  <si>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</si>
  <si>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</si>
  <si>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</si>
  <si>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</si>
  <si>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</si>
  <si>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</si>
  <si>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</si>
  <si>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</si>
  <si>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</si>
  <si>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</si>
  <si>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</si>
  <si>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</si>
  <si>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</si>
  <si>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</si>
  <si>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</si>
  <si>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</si>
  <si>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</si>
  <si>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</si>
  <si>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</si>
  <si>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</si>
  <si>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</si>
  <si>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</si>
  <si>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</si>
  <si>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</si>
  <si>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</si>
  <si>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</si>
  <si>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</si>
  <si>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</si>
  <si>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</si>
  <si>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</si>
  <si>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</si>
  <si>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</si>
  <si>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</si>
  <si>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</si>
  <si>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</si>
  <si>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</si>
  <si>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</si>
  <si>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</si>
  <si>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</si>
  <si>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</si>
  <si>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</si>
  <si>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</si>
  <si>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</si>
  <si>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</si>
  <si>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</si>
  <si>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</si>
  <si>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</si>
  <si>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</si>
  <si>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</si>
  <si>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</si>
  <si>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</si>
  <si>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</si>
  <si>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</si>
  <si>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</si>
  <si>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</si>
  <si>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</si>
  <si>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</si>
  <si>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</si>
  <si>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</si>
  <si>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</si>
  <si>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</si>
  <si>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</si>
  <si>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</si>
  <si>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</si>
  <si>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</si>
  <si>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</si>
  <si>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</si>
  <si>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</si>
  <si>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</si>
  <si>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</si>
  <si>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</si>
  <si>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</si>
  <si>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</si>
  <si>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</si>
  <si>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</si>
  <si>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</si>
  <si>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</si>
  <si>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</si>
  <si>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</si>
  <si>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</si>
  <si>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</si>
  <si>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</si>
  <si>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</si>
  <si>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</si>
  <si>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</si>
  <si>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</si>
  <si>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</si>
  <si>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</si>
  <si>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</si>
  <si>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</si>
  <si>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</si>
  <si>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</si>
  <si>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</si>
  <si>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</si>
  <si>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</si>
  <si>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</si>
  <si>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</si>
  <si>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</si>
  <si>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</si>
  <si>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</si>
  <si>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</si>
  <si>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</si>
  <si>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</si>
  <si>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</si>
  <si>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</si>
  <si>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</si>
  <si>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</si>
  <si>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</si>
  <si>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</si>
  <si>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</si>
  <si>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</si>
  <si>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</si>
  <si>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</si>
  <si>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</si>
  <si>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</si>
  <si>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</si>
  <si>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</si>
  <si>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</si>
  <si>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</si>
  <si>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</si>
  <si>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</si>
  <si>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</si>
  <si>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</si>
  <si>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</si>
  <si>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</si>
  <si>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</si>
  <si>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</si>
  <si>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</si>
  <si>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</si>
  <si>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</si>
  <si>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</si>
  <si>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</si>
  <si>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</si>
  <si>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</si>
  <si>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</si>
  <si>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</si>
  <si>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</si>
  <si>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</si>
  <si>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</si>
  <si>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</si>
  <si>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</si>
  <si>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</si>
  <si>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</si>
  <si>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</si>
  <si>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</si>
  <si>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</si>
  <si>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</si>
  <si>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</si>
  <si>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</si>
  <si>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</si>
  <si>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</si>
  <si>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</si>
  <si>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</si>
  <si>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</si>
  <si>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</si>
  <si>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</si>
  <si>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</si>
  <si>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</si>
  <si>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</si>
  <si>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</si>
  <si>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</si>
  <si>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</si>
  <si>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</si>
  <si>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</si>
  <si>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</si>
  <si>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</si>
  <si>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</si>
  <si>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</si>
  <si>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</si>
  <si>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</si>
  <si>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</si>
  <si>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</si>
  <si>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</si>
  <si>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</si>
  <si>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</si>
  <si>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</si>
  <si>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</si>
  <si>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</si>
  <si>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</si>
  <si>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</si>
  <si>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</si>
  <si>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</si>
  <si>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</si>
  <si>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</si>
  <si>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</si>
  <si>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</si>
  <si>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</si>
  <si>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</si>
  <si>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</si>
  <si>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</si>
  <si>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</si>
  <si>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</si>
  <si>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</si>
  <si>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</si>
  <si>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</si>
  <si>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</si>
  <si>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</si>
  <si>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</si>
  <si>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</si>
  <si>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</si>
  <si>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</si>
  <si>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</si>
  <si>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</si>
  <si>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</si>
  <si>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</si>
  <si>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</si>
  <si>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</si>
  <si>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</si>
  <si>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</si>
  <si>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</si>
  <si>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</si>
  <si>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</si>
  <si>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</si>
  <si>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</si>
  <si>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</si>
  <si>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</si>
  <si>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</si>
  <si>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</si>
  <si>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</si>
  <si>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</si>
  <si>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</si>
  <si>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</si>
  <si>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</si>
  <si>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</si>
  <si>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</si>
  <si>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</si>
  <si>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</si>
  <si>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</si>
  <si>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</si>
  <si>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</si>
  <si>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</si>
  <si>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</si>
  <si>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</si>
  <si>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</si>
  <si>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</si>
  <si>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</si>
  <si>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</si>
  <si>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</si>
  <si>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</si>
  <si>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</si>
  <si>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</si>
  <si>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</si>
  <si>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</si>
  <si>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</si>
  <si>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</si>
  <si>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</si>
  <si>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</si>
  <si>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</si>
  <si>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</si>
  <si>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</si>
  <si>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</si>
  <si>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</si>
  <si>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</si>
  <si>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</si>
  <si>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</si>
  <si>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</si>
  <si>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</si>
  <si>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</si>
  <si>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</si>
  <si>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</si>
  <si>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</si>
  <si>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</si>
  <si>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</si>
  <si>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</si>
  <si>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</si>
  <si>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</si>
  <si>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</si>
  <si>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</si>
  <si>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</si>
  <si>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</si>
  <si>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</si>
  <si>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</si>
  <si>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</si>
  <si>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</si>
  <si>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</si>
  <si>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</si>
  <si>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</si>
  <si>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</si>
  <si>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</si>
  <si>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</si>
  <si>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</si>
  <si>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</si>
  <si>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</si>
  <si>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</si>
  <si>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</si>
  <si>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</si>
  <si>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</si>
  <si>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</si>
  <si>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</si>
  <si>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</si>
  <si>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</si>
  <si>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</si>
  <si>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</si>
  <si>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</si>
  <si>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</si>
  <si>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</si>
  <si>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</si>
  <si>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</si>
  <si>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</si>
  <si>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</si>
  <si>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</si>
  <si>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</si>
  <si>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</si>
  <si>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</si>
  <si>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</si>
  <si>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</si>
  <si>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</si>
  <si>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</si>
  <si>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</si>
  <si>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</si>
  <si>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</si>
  <si>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</si>
  <si>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</si>
  <si>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</si>
  <si>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</si>
  <si>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</si>
  <si>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</si>
  <si>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</si>
  <si>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</si>
  <si>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</si>
  <si>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</si>
  <si>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</si>
  <si>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</si>
  <si>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</si>
  <si>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</si>
  <si>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</si>
  <si>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</si>
  <si>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</si>
  <si>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</si>
  <si>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</si>
  <si>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</si>
  <si>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</si>
  <si>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</si>
  <si>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</si>
  <si>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</si>
  <si>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</si>
  <si>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</si>
  <si>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</si>
  <si>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</si>
  <si>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</si>
  <si>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</si>
  <si>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</si>
  <si>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</si>
  <si>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</si>
  <si>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</si>
  <si>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</si>
  <si>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</si>
  <si>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</si>
  <si>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</si>
  <si>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</si>
  <si>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</si>
  <si>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</si>
  <si>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</si>
  <si>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</si>
  <si>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</si>
  <si>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</si>
  <si>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</si>
  <si>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</si>
  <si>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</si>
  <si>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</si>
  <si>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</si>
  <si>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</si>
  <si>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</si>
  <si>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</si>
  <si>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</si>
  <si>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</si>
  <si>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</si>
  <si>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</si>
  <si>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</si>
  <si>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</si>
  <si>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</si>
  <si>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</si>
  <si>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</si>
  <si>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</si>
  <si>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</si>
  <si>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</si>
  <si>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</si>
  <si>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</si>
  <si>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</si>
  <si>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</si>
  <si>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</si>
  <si>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</si>
  <si>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</si>
  <si>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</si>
  <si>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</si>
  <si>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</si>
  <si>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</si>
  <si>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</si>
  <si>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</si>
  <si>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</si>
  <si>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</si>
  <si>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</si>
  <si>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</si>
  <si>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</si>
  <si>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</si>
  <si>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</si>
  <si>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</si>
  <si>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</si>
  <si>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</si>
  <si>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</si>
  <si>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</si>
  <si>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</si>
  <si>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</si>
  <si>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</si>
  <si>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</si>
  <si>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</si>
  <si>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</si>
  <si>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</si>
  <si>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</si>
  <si>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</si>
  <si>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</si>
  <si>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</si>
  <si>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</si>
  <si>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</si>
  <si>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</si>
  <si>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</si>
  <si>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</si>
  <si>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</si>
  <si>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</si>
  <si>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</si>
  <si>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</si>
  <si>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</si>
  <si>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</si>
  <si>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</si>
  <si>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</si>
  <si>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</si>
  <si>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</si>
  <si>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</si>
  <si>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</si>
  <si>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</si>
  <si>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</si>
  <si>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</si>
  <si>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</si>
  <si>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</si>
  <si>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</si>
  <si>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</si>
  <si>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</si>
  <si>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</si>
  <si>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</si>
  <si>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</si>
  <si>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</si>
  <si>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</si>
  <si>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</si>
  <si>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</si>
  <si>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</si>
  <si>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</si>
  <si>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</si>
  <si>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</si>
  <si>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</si>
  <si>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</si>
  <si>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</si>
  <si>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</si>
  <si>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</si>
  <si>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</si>
  <si>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</si>
  <si>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</si>
  <si>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</si>
  <si>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</si>
  <si>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</si>
  <si>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</si>
  <si>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</si>
  <si>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</si>
  <si>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</si>
  <si>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</si>
  <si>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</si>
  <si>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</si>
  <si>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</si>
  <si>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</si>
  <si>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</si>
  <si>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</si>
  <si>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</si>
  <si>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</si>
  <si>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</si>
  <si>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</si>
  <si>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</si>
  <si>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</si>
  <si>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</si>
  <si>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</si>
  <si>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</si>
  <si>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</si>
  <si>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</si>
  <si>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</si>
  <si>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</si>
  <si>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</si>
  <si>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</si>
  <si>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</si>
  <si>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</si>
  <si>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</si>
  <si>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</si>
  <si>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</si>
  <si>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</si>
  <si>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</si>
  <si>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</si>
  <si>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</si>
  <si>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</si>
  <si>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</si>
  <si>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</si>
  <si>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</si>
  <si>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</si>
  <si>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</si>
  <si>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</si>
  <si>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</si>
  <si>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</si>
  <si>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</si>
  <si>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</si>
  <si>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</si>
  <si>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</si>
  <si>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</si>
  <si>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</si>
  <si>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</si>
  <si>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</si>
  <si>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</si>
  <si>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</si>
  <si>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</si>
  <si>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</si>
  <si>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</si>
  <si>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</si>
  <si>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</si>
  <si>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</si>
  <si>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</si>
  <si>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</si>
  <si>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</si>
  <si>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</si>
  <si>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</si>
  <si>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</si>
  <si>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</si>
  <si>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</si>
  <si>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</si>
  <si>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</si>
  <si>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</si>
  <si>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</si>
  <si>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</si>
  <si>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</si>
  <si>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</si>
  <si>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</si>
  <si>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</si>
  <si>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</si>
  <si>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</si>
  <si>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</si>
  <si>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</si>
  <si>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</si>
  <si>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</si>
  <si>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</si>
  <si>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</si>
  <si>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</si>
  <si>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</si>
  <si>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</si>
  <si>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</si>
  <si>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</si>
  <si>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</si>
  <si>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</si>
  <si>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</si>
  <si>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</si>
  <si>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</si>
  <si>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</si>
  <si>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</si>
  <si>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</si>
  <si>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</si>
  <si>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</si>
  <si>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</si>
  <si>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</si>
  <si>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</si>
  <si>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</si>
  <si>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</si>
  <si>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</si>
  <si>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</si>
  <si>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</si>
  <si>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</si>
  <si>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</si>
  <si>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</si>
  <si>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</si>
  <si>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</si>
  <si>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</si>
  <si>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</si>
  <si>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</si>
  <si>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</si>
  <si>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</si>
  <si>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</si>
  <si>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</si>
  <si>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</si>
  <si>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</si>
  <si>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</si>
  <si>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</si>
  <si>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</si>
  <si>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</si>
  <si>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</si>
  <si>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</si>
  <si>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</si>
  <si>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</si>
  <si>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</si>
  <si>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</si>
  <si>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</si>
  <si>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</si>
  <si>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</si>
  <si>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</si>
  <si>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</si>
  <si>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</si>
  <si>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</si>
  <si>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</si>
  <si>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</si>
  <si>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</si>
  <si>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</si>
  <si>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</si>
  <si>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</si>
  <si>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</si>
  <si>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</si>
  <si>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</si>
  <si>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</si>
  <si>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</si>
  <si>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</si>
  <si>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</si>
  <si>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</si>
  <si>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</si>
  <si>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</si>
  <si>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</si>
  <si>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</si>
  <si>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</si>
  <si>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</si>
  <si>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</si>
  <si>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</si>
  <si>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</si>
  <si>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</si>
  <si>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</si>
  <si>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</si>
  <si>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</si>
  <si>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</si>
  <si>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</si>
  <si>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</si>
  <si>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</si>
  <si>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</si>
  <si>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</si>
  <si>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</si>
  <si>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</si>
  <si>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</si>
  <si>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</si>
  <si>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</si>
  <si>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</si>
  <si>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</si>
  <si>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</si>
  <si>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</si>
  <si>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</si>
  <si>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</si>
  <si>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</si>
  <si>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</si>
  <si>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</si>
  <si>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</si>
  <si>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</si>
  <si>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</si>
  <si>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</si>
  <si>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</si>
  <si>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</si>
  <si>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</si>
  <si>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</si>
  <si>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</si>
  <si>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</si>
  <si>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</si>
  <si>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</si>
  <si>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</si>
  <si>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</si>
  <si>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</si>
  <si>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</si>
  <si>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</si>
  <si>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</si>
  <si>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</si>
  <si>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</si>
  <si>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</si>
  <si>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</si>
  <si>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</si>
  <si>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</si>
  <si>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</si>
  <si>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</si>
  <si>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</si>
  <si>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</si>
  <si>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</si>
  <si>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</si>
  <si>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</si>
  <si>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</si>
  <si>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</si>
  <si>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</si>
  <si>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</si>
  <si>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</si>
  <si>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</si>
  <si>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</si>
  <si>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</si>
  <si>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</si>
  <si>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</si>
  <si>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</si>
  <si>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</si>
  <si>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</si>
  <si>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</si>
  <si>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</si>
  <si>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</si>
  <si>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</si>
  <si>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</si>
  <si>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</si>
  <si>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</si>
  <si>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</si>
  <si>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</si>
  <si>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</si>
  <si>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</si>
  <si>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</si>
  <si>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</si>
  <si>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</si>
  <si>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</si>
  <si>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</si>
  <si>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</si>
  <si>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</si>
  <si>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</si>
  <si>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</si>
  <si>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</si>
  <si>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</si>
  <si>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</si>
  <si>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</si>
  <si>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</si>
  <si>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</si>
  <si>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</si>
  <si>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</si>
  <si>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</si>
  <si>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</si>
  <si>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</si>
  <si>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</si>
  <si>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</si>
  <si>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</si>
  <si>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</si>
  <si>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</si>
  <si>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</si>
  <si>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</si>
  <si>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</si>
  <si>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</si>
  <si>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</si>
  <si>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</si>
  <si>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</si>
  <si>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</si>
  <si>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</si>
  <si>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</si>
  <si>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</si>
  <si>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</si>
  <si>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</si>
  <si>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</si>
  <si>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</si>
  <si>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</si>
  <si>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</si>
  <si>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</si>
  <si>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</si>
  <si>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</si>
  <si>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</si>
  <si>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</si>
  <si>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</si>
  <si>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</si>
  <si>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</si>
  <si>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</si>
  <si>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</si>
  <si>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</si>
  <si>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</si>
  <si>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</si>
  <si>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</si>
  <si>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</si>
  <si>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</si>
  <si>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</si>
  <si>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</si>
  <si>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</si>
  <si>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</si>
  <si>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</si>
  <si>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</si>
  <si>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</si>
  <si>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</si>
  <si>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</si>
  <si>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</si>
  <si>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</si>
  <si>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</si>
  <si>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</si>
  <si>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</si>
  <si>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</si>
  <si>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</si>
  <si>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</si>
  <si>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</si>
  <si>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</si>
  <si>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</si>
  <si>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</si>
  <si>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</si>
  <si>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</si>
  <si>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</si>
  <si>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</si>
  <si>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</si>
  <si>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</si>
  <si>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</si>
  <si>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</si>
  <si>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</si>
  <si>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</si>
  <si>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</si>
  <si>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</si>
  <si>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</si>
  <si>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</si>
  <si>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</si>
  <si>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</si>
  <si>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</si>
  <si>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</si>
  <si>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</si>
  <si>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</si>
  <si>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</si>
  <si>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</si>
  <si>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</si>
  <si>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</si>
  <si>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</si>
  <si>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</si>
  <si>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</si>
  <si>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</si>
  <si>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</si>
  <si>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</si>
  <si>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</si>
  <si>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</si>
  <si>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</si>
  <si>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</si>
  <si>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</si>
  <si>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</si>
  <si>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</si>
  <si>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</si>
  <si>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</si>
  <si>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</si>
  <si>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</si>
  <si>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</si>
  <si>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</si>
  <si>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</si>
  <si>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</si>
  <si>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</si>
  <si>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</si>
  <si>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</si>
  <si>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</si>
  <si>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</si>
  <si>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</si>
  <si>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</si>
  <si>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</si>
  <si>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</si>
  <si>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</si>
  <si>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</si>
  <si>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</si>
  <si>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</si>
  <si>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</si>
  <si>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</si>
  <si>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</si>
  <si>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</si>
  <si>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</si>
  <si>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</si>
  <si>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</si>
  <si>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</si>
  <si>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</si>
  <si>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</si>
  <si>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</si>
  <si>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</si>
  <si>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</si>
  <si>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</si>
  <si>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</si>
  <si>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</si>
  <si>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</si>
  <si>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</si>
  <si>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</si>
  <si>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</si>
  <si>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</si>
  <si>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</si>
  <si>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</si>
  <si>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</si>
  <si>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</si>
  <si>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</si>
  <si>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</si>
  <si>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</si>
  <si>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</si>
  <si>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</si>
  <si>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</si>
  <si>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</si>
  <si>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</si>
  <si>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</si>
  <si>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</si>
  <si>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</si>
  <si>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</si>
  <si>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</si>
  <si>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</si>
  <si>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</si>
  <si>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</si>
  <si>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</si>
  <si>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</si>
  <si>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</si>
  <si>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</si>
  <si>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</si>
  <si>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</si>
  <si>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</si>
  <si>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</si>
  <si>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</si>
  <si>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</si>
  <si>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</si>
  <si>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</si>
  <si>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</si>
  <si>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</si>
  <si>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</si>
  <si>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</si>
  <si>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</si>
  <si>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</si>
  <si>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</si>
  <si>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</si>
  <si>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</si>
  <si>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</si>
  <si>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</si>
  <si>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</si>
  <si>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</si>
  <si>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</si>
  <si>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</si>
  <si>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</si>
  <si>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</si>
  <si>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</si>
  <si>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</si>
  <si>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</si>
  <si>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</si>
  <si>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</si>
  <si>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</si>
  <si>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</si>
  <si>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</si>
  <si>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</si>
  <si>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</si>
  <si>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</si>
  <si>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</si>
  <si>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</si>
  <si>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</si>
  <si>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</si>
  <si>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</si>
  <si>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</si>
  <si>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</si>
  <si>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</si>
  <si>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</si>
  <si>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</si>
  <si>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</si>
  <si>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</si>
  <si>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</si>
  <si>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</si>
  <si>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</si>
  <si>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</si>
  <si>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</si>
  <si>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</si>
  <si>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</si>
  <si>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</si>
  <si>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</si>
  <si>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</si>
  <si>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</si>
  <si>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</si>
  <si>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</si>
  <si>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</si>
  <si>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</si>
  <si>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</si>
  <si>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</si>
  <si>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</si>
  <si>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</si>
  <si>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</si>
  <si>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</si>
  <si>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</si>
  <si>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</si>
  <si>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</si>
  <si>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</si>
  <si>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</si>
  <si>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</si>
  <si>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</si>
  <si>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</si>
  <si>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</si>
  <si>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</si>
  <si>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</si>
  <si>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</si>
  <si>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</si>
  <si>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</si>
  <si>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</si>
  <si>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</si>
  <si>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</si>
  <si>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</si>
  <si>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</si>
  <si>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</si>
  <si>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</si>
  <si>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</si>
  <si>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</si>
  <si>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</si>
  <si>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</si>
  <si>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</si>
  <si>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</si>
  <si>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</si>
  <si>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</si>
  <si>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</si>
  <si>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</si>
  <si>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</si>
  <si>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</si>
  <si>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</si>
  <si>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</si>
  <si>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</si>
  <si>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</si>
  <si>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</si>
  <si>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</si>
  <si>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</si>
  <si>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</si>
  <si>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</si>
  <si>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</si>
  <si>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</si>
  <si>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</si>
  <si>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</si>
  <si>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</si>
  <si>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</si>
  <si>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</si>
  <si>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</si>
  <si>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</si>
  <si>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</si>
  <si>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</si>
  <si>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</si>
  <si>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</si>
  <si>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</si>
  <si>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</si>
  <si>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</si>
  <si>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</si>
  <si>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</si>
  <si>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</si>
  <si>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</si>
  <si>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</si>
  <si>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</si>
  <si>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</si>
  <si>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</si>
  <si>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</si>
  <si>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</si>
  <si>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</si>
  <si>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</si>
  <si>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</si>
  <si>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</si>
  <si>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</si>
  <si>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</si>
  <si>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</si>
  <si>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</si>
  <si>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</si>
  <si>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</si>
  <si>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</si>
  <si>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</si>
  <si>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</si>
  <si>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</si>
  <si>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</si>
  <si>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</si>
  <si>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</si>
  <si>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</si>
  <si>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</si>
  <si>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</si>
  <si>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</si>
  <si>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</si>
  <si>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</si>
  <si>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</si>
  <si>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</si>
  <si>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</si>
  <si>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</si>
  <si>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</si>
  <si>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</si>
  <si>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</si>
  <si>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</si>
  <si>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</si>
  <si>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</si>
  <si>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</si>
  <si>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</si>
  <si>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</si>
  <si>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</si>
  <si>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</si>
  <si>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</si>
  <si>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</si>
  <si>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</si>
  <si>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</si>
  <si>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</si>
  <si>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</si>
  <si>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</si>
  <si>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</si>
  <si>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</si>
  <si>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</si>
  <si>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</si>
  <si>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</si>
  <si>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</si>
  <si>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</si>
  <si>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</si>
  <si>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</si>
  <si>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</si>
  <si>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</si>
  <si>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</si>
  <si>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</si>
  <si>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</si>
  <si>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</si>
  <si>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</si>
  <si>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</si>
  <si>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</si>
  <si>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</si>
  <si>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</si>
  <si>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</si>
  <si>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</si>
  <si>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</si>
  <si>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</si>
  <si>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</si>
  <si>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</si>
  <si>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</si>
  <si>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</si>
  <si>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</si>
  <si>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</si>
  <si>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</si>
  <si>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</si>
  <si>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</si>
  <si>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</si>
  <si>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</si>
  <si>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</si>
  <si>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</si>
  <si>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</si>
  <si>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</si>
  <si>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</si>
  <si>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</si>
  <si>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</si>
  <si>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</si>
  <si>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</si>
  <si>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</si>
  <si>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</si>
  <si>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</si>
  <si>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</si>
  <si>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</si>
  <si>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</si>
  <si>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</si>
  <si>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</si>
  <si>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</si>
  <si>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</si>
  <si>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</si>
  <si>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</si>
  <si>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</si>
  <si>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</si>
  <si>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</si>
  <si>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</si>
  <si>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</si>
  <si>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</si>
  <si>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</si>
  <si>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</si>
  <si>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</si>
  <si>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</si>
  <si>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</si>
  <si>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</si>
  <si>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</si>
  <si>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</si>
  <si>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</si>
  <si>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</si>
  <si>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</si>
  <si>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</si>
  <si>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</si>
  <si>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</si>
  <si>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</si>
  <si>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</si>
  <si>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</si>
  <si>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</si>
  <si>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</si>
  <si>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</si>
  <si>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</si>
  <si>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</si>
  <si>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</si>
  <si>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</si>
  <si>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</si>
  <si>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</si>
  <si>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</si>
  <si>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</si>
  <si>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</si>
  <si>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</si>
  <si>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</si>
  <si>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</si>
  <si>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</si>
  <si>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</si>
  <si>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</si>
  <si>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</si>
  <si>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</si>
  <si>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</si>
  <si>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</si>
  <si>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</si>
  <si>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</si>
  <si>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</si>
  <si>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</si>
  <si>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</si>
  <si>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</si>
  <si>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</si>
  <si>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</si>
  <si>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</si>
  <si>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</si>
  <si>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</si>
  <si>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</si>
  <si>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</si>
  <si>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</si>
  <si>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</si>
  <si>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</si>
  <si>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</si>
  <si>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</si>
  <si>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</si>
  <si>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</si>
  <si>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</si>
  <si>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</si>
  <si>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</si>
  <si>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</si>
  <si>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</si>
  <si>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</si>
  <si>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</si>
  <si>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</si>
  <si>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</si>
  <si>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</si>
  <si>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</si>
  <si>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</si>
  <si>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</si>
  <si>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</si>
  <si>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</si>
  <si>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</si>
  <si>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</si>
  <si>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</si>
  <si>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</si>
  <si>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</si>
  <si>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</si>
  <si>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</si>
  <si>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</si>
  <si>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</si>
  <si>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</si>
  <si>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</si>
  <si>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</si>
  <si>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</si>
  <si>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</si>
  <si>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</si>
  <si>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</si>
  <si>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</si>
  <si>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</si>
  <si>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</si>
  <si>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</si>
  <si>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</si>
  <si>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</si>
  <si>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</si>
  <si>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</si>
  <si>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</si>
  <si>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</si>
  <si>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</si>
  <si>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</si>
  <si>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</si>
  <si>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</si>
  <si>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</si>
  <si>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</si>
  <si>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</si>
  <si>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</si>
  <si>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</si>
  <si>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</si>
  <si>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</si>
  <si>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</si>
  <si>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</si>
  <si>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</si>
  <si>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</si>
  <si>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</si>
  <si>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</si>
  <si>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</si>
  <si>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</si>
  <si>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</si>
  <si>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</si>
  <si>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</si>
  <si>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</si>
  <si>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</si>
  <si>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</si>
  <si>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</si>
  <si>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</si>
  <si>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</si>
  <si>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</si>
  <si>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</si>
  <si>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</si>
  <si>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</si>
  <si>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</si>
  <si>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</si>
  <si>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</si>
  <si>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</si>
  <si>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</si>
  <si>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</si>
  <si>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</si>
  <si>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</si>
  <si>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</si>
  <si>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</si>
  <si>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</si>
  <si>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</si>
  <si>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</si>
  <si>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</si>
  <si>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</si>
  <si>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</si>
  <si>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</si>
  <si>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</si>
  <si>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</si>
  <si>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</si>
  <si>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</si>
  <si>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</si>
  <si>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</si>
  <si>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</si>
  <si>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</si>
  <si>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</si>
  <si>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</si>
  <si>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</si>
  <si>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</si>
  <si>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</si>
  <si>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</si>
  <si>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</si>
  <si>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</si>
  <si>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</si>
  <si>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</si>
  <si>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</si>
  <si>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</si>
  <si>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</si>
  <si>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</si>
  <si>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</si>
  <si>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</si>
  <si>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</si>
  <si>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</si>
  <si>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</si>
  <si>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</si>
  <si>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</si>
  <si>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</si>
  <si>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</si>
  <si>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</si>
  <si>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</si>
  <si>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</si>
  <si>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</si>
  <si>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</si>
  <si>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</si>
  <si>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</si>
  <si>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</si>
  <si>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</si>
  <si>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</si>
  <si>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</si>
  <si>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</si>
  <si>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</si>
  <si>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</si>
  <si>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</si>
  <si>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</si>
  <si>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</si>
  <si>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</si>
  <si>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</si>
  <si>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</si>
  <si>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</si>
  <si>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</si>
  <si>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</si>
  <si>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</si>
  <si>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</si>
  <si>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</si>
  <si>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</si>
  <si>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</si>
  <si>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</si>
  <si>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</si>
  <si>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</si>
  <si>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</si>
  <si>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</si>
  <si>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</si>
  <si>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</si>
  <si>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</si>
  <si>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</si>
  <si>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</si>
  <si>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</si>
  <si>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</si>
  <si>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</si>
  <si>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</si>
  <si>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</si>
  <si>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</si>
  <si>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</si>
  <si>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</si>
  <si>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</si>
  <si>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</si>
  <si>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</si>
  <si>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</si>
  <si>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</si>
  <si>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</si>
  <si>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</si>
  <si>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</si>
  <si>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</si>
  <si>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</si>
  <si>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</si>
  <si>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</si>
  <si>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</si>
  <si>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</si>
  <si>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</si>
  <si>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</si>
  <si>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</si>
  <si>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</si>
  <si>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</si>
  <si>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</si>
  <si>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</si>
  <si>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</si>
  <si>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</si>
  <si>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</si>
  <si>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</si>
  <si>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</si>
  <si>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</si>
  <si>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</si>
  <si>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</si>
  <si>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</si>
  <si>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</si>
  <si>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</si>
  <si>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</si>
  <si>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</si>
  <si>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</si>
  <si>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</si>
  <si>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</si>
  <si>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</si>
  <si>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</si>
  <si>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</si>
  <si>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</si>
  <si>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</si>
  <si>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</si>
  <si>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</si>
  <si>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</si>
  <si>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</si>
  <si>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</si>
  <si>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</si>
  <si>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</si>
  <si>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</si>
  <si>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</si>
  <si>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</si>
  <si>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</si>
  <si>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</si>
  <si>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</si>
  <si>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</si>
  <si>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</si>
  <si>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</si>
  <si>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</si>
  <si>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</si>
  <si>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</si>
  <si>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</si>
  <si>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</si>
  <si>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</si>
  <si>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</si>
  <si>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</si>
  <si>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</si>
  <si>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</si>
  <si>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</si>
  <si>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</si>
  <si>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</si>
  <si>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</si>
  <si>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</si>
  <si>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</si>
  <si>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</si>
  <si>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</si>
  <si>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</si>
  <si>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</si>
  <si>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</si>
  <si>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</si>
  <si>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</si>
  <si>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</si>
  <si>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</si>
  <si>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</si>
  <si>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</si>
  <si>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</si>
  <si>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</si>
  <si>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</si>
  <si>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</si>
  <si>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</si>
  <si>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</si>
  <si>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</si>
  <si>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</si>
  <si>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</si>
  <si>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</si>
  <si>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</si>
  <si>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</si>
  <si>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</si>
  <si>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</si>
  <si>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</si>
  <si>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</si>
  <si>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</si>
  <si>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</si>
  <si>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</si>
  <si>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</si>
  <si>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</si>
  <si>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</si>
  <si>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</si>
  <si>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</si>
  <si>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</si>
  <si>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</si>
  <si>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</si>
  <si>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</si>
  <si>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</si>
  <si>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</si>
  <si>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</si>
  <si>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</si>
  <si>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</si>
  <si>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</si>
  <si>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</si>
  <si>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</si>
  <si>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</si>
  <si>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</si>
  <si>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</si>
  <si>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</si>
  <si>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</si>
  <si>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</si>
  <si>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</si>
  <si>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</si>
  <si>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</si>
  <si>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</si>
  <si>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</si>
  <si>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</si>
  <si>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</si>
  <si>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</si>
  <si>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</si>
  <si>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</si>
  <si>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</si>
  <si>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</si>
  <si>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</si>
  <si>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</si>
  <si>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</si>
  <si>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</si>
  <si>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</si>
  <si>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</si>
  <si>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</si>
  <si>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</si>
  <si>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</si>
  <si>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</si>
  <si>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</si>
  <si>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</si>
  <si>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</si>
  <si>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</si>
  <si>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</si>
  <si>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</si>
  <si>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</si>
  <si>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</si>
  <si>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</si>
  <si>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</si>
  <si>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</si>
  <si>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</si>
  <si>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</si>
  <si>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</si>
  <si>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</si>
  <si>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</si>
  <si>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</si>
  <si>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</si>
  <si>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</si>
  <si>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</si>
  <si>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</si>
  <si>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</si>
  <si>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</si>
  <si>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</si>
  <si>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</si>
  <si>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</si>
  <si>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</si>
  <si>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</si>
  <si>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</si>
  <si>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</si>
  <si>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</si>
  <si>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</si>
  <si>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</si>
  <si>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</si>
  <si>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</si>
  <si>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</si>
  <si>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</si>
  <si>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</si>
  <si>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</si>
  <si>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</si>
  <si>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</si>
  <si>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</si>
  <si>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</si>
  <si>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</si>
  <si>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</si>
  <si>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</si>
  <si>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</si>
  <si>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</si>
  <si>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</si>
  <si>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</si>
  <si>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</si>
  <si>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</si>
  <si>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</si>
  <si>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</si>
  <si>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</si>
  <si>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</si>
  <si>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</si>
  <si>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</si>
  <si>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</si>
  <si>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</si>
  <si>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</si>
  <si>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</si>
  <si>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</si>
  <si>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</si>
  <si>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</si>
  <si>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</si>
  <si>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</si>
  <si>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</si>
  <si>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</si>
  <si>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</si>
  <si>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</si>
  <si>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</si>
  <si>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</si>
  <si>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</si>
  <si>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</si>
  <si>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</si>
  <si>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</si>
  <si>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</si>
  <si>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</si>
  <si>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</si>
  <si>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</si>
  <si>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</si>
  <si>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</si>
  <si>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</si>
  <si>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</si>
  <si>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</si>
  <si>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</si>
  <si>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</si>
  <si>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</si>
  <si>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</si>
  <si>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</si>
  <si>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</si>
  <si>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</si>
  <si>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</si>
  <si>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</si>
  <si>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</si>
  <si>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</si>
  <si>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</si>
  <si>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</si>
  <si>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</si>
  <si>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</si>
  <si>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</si>
  <si>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</si>
  <si>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</si>
  <si>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</si>
  <si>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</si>
  <si>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</si>
  <si>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</si>
  <si>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</si>
  <si>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</si>
  <si>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</si>
  <si>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</si>
  <si>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</si>
  <si>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</si>
  <si>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</si>
  <si>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</si>
  <si>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</si>
  <si>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</si>
  <si>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</si>
  <si>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</si>
  <si>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</si>
  <si>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</si>
  <si>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</si>
  <si>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</si>
  <si>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</si>
  <si>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</si>
  <si>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</si>
  <si>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</si>
  <si>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</si>
  <si>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</si>
  <si>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</si>
  <si>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</si>
  <si>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</si>
  <si>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</si>
  <si>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</si>
  <si>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</si>
  <si>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</si>
  <si>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</si>
  <si>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</si>
  <si>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</si>
  <si>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</si>
  <si>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</si>
  <si>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</si>
  <si>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</si>
  <si>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</si>
  <si>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</si>
  <si>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</si>
  <si>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</si>
  <si>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</si>
  <si>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</si>
  <si>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</si>
  <si>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</si>
  <si>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</si>
  <si>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</si>
  <si>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</si>
  <si>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</si>
  <si>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</si>
  <si>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</si>
  <si>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</si>
  <si>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</si>
  <si>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</si>
  <si>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</si>
  <si>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</si>
  <si>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</si>
  <si>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</si>
  <si>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</si>
  <si>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</si>
  <si>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</si>
  <si>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</si>
  <si>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</si>
  <si>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</si>
  <si>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</si>
  <si>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</si>
  <si>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</si>
  <si>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</si>
  <si>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</si>
  <si>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</si>
  <si>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</si>
  <si>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</si>
  <si>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</si>
  <si>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</si>
  <si>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</si>
  <si>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</si>
  <si>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</si>
  <si>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</si>
  <si>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</si>
  <si>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</si>
  <si>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</si>
  <si>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</si>
  <si>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</si>
  <si>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</si>
  <si>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</si>
  <si>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</si>
  <si>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</si>
  <si>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</si>
  <si>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</si>
  <si>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</si>
  <si>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</si>
  <si>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</si>
  <si>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</si>
  <si>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</si>
  <si>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</si>
  <si>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</si>
  <si>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</si>
  <si>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</si>
  <si>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</si>
  <si>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</si>
  <si>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</si>
  <si>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</si>
  <si>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</si>
  <si>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</si>
  <si>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</si>
  <si>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</si>
  <si>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</si>
  <si>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</si>
  <si>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</si>
  <si>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</si>
  <si>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</si>
  <si>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</si>
  <si>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</si>
  <si>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</si>
  <si>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</si>
  <si>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</si>
  <si>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</si>
  <si>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</si>
  <si>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</si>
  <si>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</si>
  <si>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</si>
  <si>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</si>
  <si>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</si>
  <si>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</si>
  <si>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</si>
  <si>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</si>
  <si>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</si>
  <si>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</si>
  <si>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</si>
  <si>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</si>
  <si>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</si>
  <si>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</si>
  <si>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</si>
  <si>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</si>
  <si>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</si>
  <si>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</si>
  <si>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</si>
  <si>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</si>
  <si>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</si>
  <si>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</si>
  <si>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</si>
  <si>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</si>
  <si>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</si>
  <si>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</si>
  <si>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</si>
  <si>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</si>
  <si>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</si>
  <si>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</si>
  <si>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</si>
  <si>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</si>
  <si>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</si>
  <si>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</si>
  <si>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</si>
  <si>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</si>
  <si>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</si>
  <si>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</si>
  <si>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</si>
  <si>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</si>
  <si>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</si>
  <si>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</si>
  <si>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</si>
  <si>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</si>
  <si>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</si>
  <si>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</si>
  <si>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</si>
  <si>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</si>
  <si>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</si>
  <si>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</si>
  <si>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</si>
  <si>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</si>
  <si>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</si>
  <si>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</si>
  <si>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</si>
  <si>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</si>
  <si>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</si>
  <si>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</si>
  <si>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</si>
  <si>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</si>
  <si>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</si>
  <si>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</si>
  <si>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</si>
  <si>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</si>
  <si>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</si>
  <si>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</si>
  <si>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</si>
  <si>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</si>
  <si>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</si>
  <si>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</si>
  <si>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</si>
  <si>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</si>
  <si>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</si>
  <si>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</si>
  <si>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</si>
  <si>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</si>
  <si>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</si>
  <si>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</si>
  <si>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</si>
  <si>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</si>
  <si>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</si>
  <si>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</si>
  <si>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</si>
  <si>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</si>
  <si>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</si>
  <si>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</si>
  <si>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</si>
  <si>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</si>
  <si>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</si>
  <si>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</si>
  <si>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</si>
  <si>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</si>
  <si>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</si>
  <si>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</si>
  <si>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</si>
  <si>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</si>
  <si>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</si>
  <si>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</si>
  <si>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</si>
  <si>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</si>
  <si>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</si>
  <si>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</si>
  <si>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</si>
  <si>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</si>
  <si>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</si>
  <si>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</si>
  <si>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</si>
  <si>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</si>
  <si>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</si>
  <si>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</si>
  <si>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</si>
  <si>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</si>
  <si>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</si>
  <si>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</si>
  <si>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</si>
  <si>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</si>
  <si>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</si>
  <si>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</si>
  <si>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</si>
  <si>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</si>
  <si>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</si>
  <si>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</si>
  <si>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</si>
  <si>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</si>
  <si>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</si>
  <si>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</si>
  <si>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</si>
  <si>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</si>
  <si>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</si>
  <si>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</si>
  <si>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</si>
  <si>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</si>
  <si>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</si>
  <si>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</si>
  <si>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</si>
  <si>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</si>
  <si>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</si>
  <si>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</si>
  <si>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</si>
  <si>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</si>
  <si>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</si>
  <si>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</si>
  <si>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</si>
  <si>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</si>
  <si>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</si>
  <si>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</si>
  <si>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</si>
  <si>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</si>
  <si>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</si>
  <si>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</si>
  <si>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</si>
  <si>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</si>
  <si>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</si>
  <si>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</si>
  <si>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</si>
  <si>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</si>
  <si>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</si>
  <si>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</si>
  <si>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</si>
  <si>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</si>
  <si>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</si>
  <si>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</si>
  <si>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</si>
  <si>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</si>
  <si>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</si>
  <si>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</si>
  <si>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</si>
  <si>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</si>
  <si>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</si>
  <si>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</si>
  <si>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</si>
  <si>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</si>
  <si>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</si>
  <si>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</si>
  <si>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</si>
  <si>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</si>
  <si>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</si>
  <si>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</si>
  <si>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</si>
  <si>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</si>
  <si>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</si>
  <si>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</si>
  <si>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</si>
  <si>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</si>
  <si>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</si>
  <si>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</si>
  <si>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</si>
  <si>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</si>
  <si>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</si>
  <si>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</si>
  <si>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</si>
  <si>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</si>
  <si>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</si>
  <si>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</si>
  <si>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</si>
  <si>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</si>
  <si>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</si>
  <si>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</si>
  <si>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</si>
  <si>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</si>
  <si>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</si>
  <si>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</si>
  <si>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</si>
  <si>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</si>
  <si>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</si>
  <si>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</si>
  <si>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</si>
  <si>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</si>
  <si>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</si>
  <si>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</si>
  <si>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</si>
  <si>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</si>
  <si>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</si>
  <si>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</si>
  <si>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</si>
  <si>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</si>
  <si>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</si>
  <si>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</si>
  <si>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</si>
  <si>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</si>
  <si>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</si>
  <si>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</si>
  <si>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</si>
  <si>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</si>
  <si>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</si>
  <si>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</si>
  <si>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</si>
  <si>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</si>
  <si>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</si>
  <si>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</si>
  <si>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</si>
  <si>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</si>
  <si>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</si>
  <si>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</si>
  <si>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</si>
  <si>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</si>
  <si>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</si>
  <si>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</si>
  <si>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</si>
  <si>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</si>
  <si>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</si>
  <si>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</si>
  <si>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</si>
  <si>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</si>
  <si>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</si>
  <si>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</si>
  <si>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</si>
  <si>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</si>
  <si>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</si>
  <si>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</si>
  <si>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</si>
  <si>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</si>
  <si>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</si>
  <si>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</si>
  <si>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</si>
  <si>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</si>
  <si>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</si>
  <si>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</si>
  <si>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</si>
  <si>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</si>
  <si>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</si>
  <si>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</si>
  <si>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</si>
  <si>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</si>
  <si>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</si>
  <si>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</si>
  <si>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</si>
  <si>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</si>
  <si>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</si>
  <si>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</si>
  <si>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</si>
  <si>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</si>
  <si>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</si>
  <si>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</si>
  <si>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</si>
  <si>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</si>
  <si>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</si>
  <si>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</si>
  <si>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</si>
  <si>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</si>
  <si>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</si>
  <si>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</si>
  <si>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</si>
  <si>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</si>
  <si>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</si>
  <si>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</si>
  <si>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</si>
  <si>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</si>
  <si>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</si>
  <si>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</si>
  <si>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</si>
  <si>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</si>
  <si>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</si>
  <si>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</si>
  <si>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</si>
  <si>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</si>
  <si>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</si>
  <si>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</si>
  <si>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</si>
  <si>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</si>
  <si>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</si>
  <si>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</si>
  <si>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</si>
  <si>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</si>
  <si>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</si>
  <si>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</si>
  <si>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</si>
  <si>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</si>
  <si>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</si>
  <si>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</si>
  <si>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</si>
  <si>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</si>
  <si>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</si>
  <si>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</si>
  <si>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</si>
  <si>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</si>
  <si>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</si>
  <si>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</si>
  <si>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</si>
  <si>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</si>
  <si>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</si>
  <si>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</si>
  <si>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</si>
  <si>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</si>
  <si>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</si>
  <si>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</si>
  <si>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</si>
  <si>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</si>
  <si>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</si>
  <si>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</si>
  <si>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</si>
  <si>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</si>
  <si>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</si>
  <si>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</si>
  <si>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</si>
  <si>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</si>
  <si>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</si>
  <si>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</si>
  <si>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</si>
  <si>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</si>
  <si>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</si>
  <si>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</si>
  <si>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</si>
  <si>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</si>
  <si>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</si>
  <si>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</si>
  <si>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</si>
  <si>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</si>
  <si>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</si>
  <si>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</si>
  <si>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</si>
  <si>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</si>
  <si>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</si>
  <si>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</si>
  <si>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</si>
  <si>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</si>
  <si>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</si>
  <si>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</si>
  <si>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</si>
  <si>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</si>
  <si>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</si>
  <si>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</si>
  <si>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</si>
  <si>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</si>
  <si>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</si>
  <si>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</si>
  <si>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</si>
  <si>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</si>
  <si>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</si>
  <si>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</si>
  <si>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</si>
  <si>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</si>
  <si>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</si>
  <si>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</si>
  <si>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</si>
  <si>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</si>
  <si>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</si>
  <si>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</si>
  <si>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</si>
  <si>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</si>
  <si>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</si>
  <si>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</si>
  <si>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</si>
  <si>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</si>
  <si>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</si>
  <si>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</si>
  <si>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</si>
  <si>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</si>
  <si>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</si>
  <si>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</si>
  <si>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</si>
  <si>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</si>
  <si>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</si>
  <si>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</si>
  <si>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</si>
  <si>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</si>
  <si>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</si>
  <si>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</si>
  <si>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</si>
  <si>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</si>
  <si>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</si>
  <si>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</si>
  <si>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</si>
  <si>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</si>
  <si>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</si>
  <si>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</si>
  <si>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</si>
  <si>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</si>
  <si>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</si>
  <si>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</si>
  <si>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</si>
  <si>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</si>
  <si>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</si>
  <si>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</si>
  <si>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</si>
  <si>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</si>
  <si>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</si>
  <si>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</si>
  <si>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</si>
  <si>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</si>
  <si>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</si>
  <si>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</si>
  <si>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</si>
  <si>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</si>
  <si>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</si>
  <si>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</si>
  <si>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</si>
  <si>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</si>
  <si>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</si>
  <si>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</si>
  <si>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</si>
  <si>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</si>
  <si>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</si>
  <si>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</si>
  <si>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</si>
  <si>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</si>
  <si>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</si>
  <si>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</si>
  <si>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</si>
  <si>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</si>
  <si>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</si>
  <si>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</si>
  <si>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</si>
  <si>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</si>
  <si>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</si>
  <si>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</si>
  <si>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</si>
  <si>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</si>
  <si>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</si>
  <si>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</si>
  <si>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</si>
  <si>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</si>
  <si>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</si>
  <si>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</si>
  <si>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</si>
  <si>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</si>
  <si>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</si>
  <si>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</si>
  <si>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</si>
  <si>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</si>
  <si>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</si>
  <si>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</si>
  <si>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</si>
  <si>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</si>
  <si>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</si>
  <si>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</si>
  <si>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</si>
  <si>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</si>
  <si>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</si>
  <si>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</si>
  <si>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</si>
  <si>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</si>
  <si>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</si>
  <si>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</si>
  <si>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</si>
  <si>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</si>
  <si>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</si>
  <si>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</si>
  <si>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</si>
  <si>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</si>
  <si>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</si>
  <si>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</si>
  <si>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</si>
  <si>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</si>
  <si>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</si>
  <si>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</si>
  <si>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</si>
  <si>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</si>
  <si>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</si>
  <si>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</si>
  <si>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</si>
  <si>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</si>
  <si>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</si>
  <si>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</si>
  <si>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</si>
  <si>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</si>
  <si>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</si>
  <si>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</si>
  <si>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</si>
  <si>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</si>
  <si>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</si>
  <si>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</si>
  <si>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</si>
  <si>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</si>
  <si>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</si>
  <si>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</si>
  <si>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</si>
  <si>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</si>
  <si>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</si>
  <si>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</si>
  <si>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</si>
  <si>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</si>
  <si>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</si>
  <si>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</si>
  <si>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</si>
  <si>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</si>
  <si>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</si>
  <si>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</si>
  <si>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</si>
  <si>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</si>
  <si>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</si>
  <si>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</si>
  <si>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</si>
  <si>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</si>
  <si>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</si>
  <si>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</si>
  <si>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</si>
  <si>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</si>
  <si>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</si>
  <si>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</si>
  <si>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</si>
  <si>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</si>
  <si>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</si>
  <si>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</si>
  <si>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</si>
  <si>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</si>
  <si>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</si>
  <si>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</si>
  <si>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</si>
  <si>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</si>
  <si>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</si>
  <si>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</si>
  <si>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</si>
  <si>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</si>
  <si>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</si>
  <si>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</si>
  <si>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</si>
  <si>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</si>
  <si>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</si>
  <si>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</si>
  <si>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</si>
  <si>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</si>
  <si>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</si>
  <si>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</si>
  <si>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</si>
  <si>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</si>
  <si>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</si>
  <si>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</si>
  <si>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</si>
  <si>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</si>
  <si>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</si>
  <si>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</si>
  <si>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</si>
  <si>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</si>
  <si>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</si>
  <si>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</si>
  <si>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</si>
  <si>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</si>
  <si>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</si>
  <si>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</si>
  <si>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</si>
  <si>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</si>
  <si>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</si>
  <si>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</si>
  <si>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</si>
  <si>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</si>
  <si>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</si>
  <si>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</si>
  <si>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</si>
  <si>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</si>
  <si>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</si>
  <si>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</si>
  <si>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</si>
  <si>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</si>
  <si>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</si>
  <si>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</si>
  <si>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</si>
  <si>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</si>
  <si>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</si>
  <si>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</si>
  <si>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</si>
  <si>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</si>
  <si>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</si>
  <si>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</si>
  <si>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</si>
  <si>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</si>
  <si>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</si>
  <si>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</si>
  <si>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</si>
  <si>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</si>
  <si>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</si>
  <si>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</si>
  <si>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</si>
  <si>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</si>
  <si>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</si>
  <si>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</si>
  <si>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</si>
  <si>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</si>
  <si>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</si>
  <si>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</si>
  <si>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</si>
  <si>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</si>
  <si>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</si>
  <si>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</si>
  <si>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</si>
  <si>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</si>
  <si>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</si>
  <si>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</si>
  <si>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</si>
  <si>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</si>
  <si>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</si>
  <si>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</si>
  <si>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</si>
  <si>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</si>
  <si>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</si>
  <si>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</si>
  <si>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</si>
  <si>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</si>
  <si>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</si>
  <si>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</si>
  <si>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</si>
  <si>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</si>
  <si>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</si>
  <si>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</si>
  <si>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</si>
  <si>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</si>
  <si>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</si>
  <si>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</si>
  <si>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</si>
  <si>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</si>
  <si>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</si>
  <si>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</si>
  <si>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</si>
  <si>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</si>
  <si>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</si>
  <si>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</si>
  <si>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</si>
  <si>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</si>
  <si>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</si>
  <si>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</si>
  <si>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</si>
  <si>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</si>
  <si>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</si>
  <si>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</si>
  <si>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</si>
  <si>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</si>
  <si>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</si>
  <si>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</si>
  <si>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</si>
  <si>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</si>
  <si>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</si>
  <si>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</si>
  <si>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</si>
  <si>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</si>
  <si>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</si>
  <si>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</si>
  <si>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</si>
  <si>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</si>
  <si>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</si>
  <si>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</si>
  <si>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</si>
  <si>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</si>
  <si>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</si>
  <si>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</si>
  <si>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</si>
  <si>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</si>
  <si>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</si>
  <si>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</si>
  <si>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</si>
  <si>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</si>
  <si>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</si>
  <si>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</si>
  <si>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</si>
  <si>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</si>
  <si>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</si>
  <si>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</si>
  <si>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</si>
  <si>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</si>
  <si>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</si>
  <si>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</si>
  <si>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</si>
  <si>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</si>
  <si>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</si>
  <si>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</si>
  <si>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</si>
  <si>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</si>
  <si>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</si>
  <si>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</si>
  <si>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</si>
  <si>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</si>
  <si>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</si>
  <si>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</si>
  <si>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</si>
  <si>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</si>
  <si>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</si>
  <si>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</si>
  <si>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</si>
  <si>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</si>
  <si>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</si>
  <si>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</si>
  <si>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</si>
  <si>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</si>
  <si>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</si>
  <si>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</si>
  <si>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</si>
  <si>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</si>
  <si>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</si>
  <si>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</si>
  <si>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</si>
  <si>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</si>
  <si>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</si>
  <si>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</si>
  <si>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</si>
  <si>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</si>
  <si>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</si>
  <si>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</si>
  <si>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</si>
  <si>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</si>
  <si>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</si>
  <si>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</si>
  <si>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</si>
  <si>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</si>
  <si>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</si>
  <si>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</si>
  <si>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</si>
  <si>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</si>
  <si>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</si>
  <si>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</si>
  <si>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</si>
  <si>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</si>
  <si>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</si>
  <si>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</si>
  <si>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</si>
  <si>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</si>
  <si>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</si>
  <si>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</si>
  <si>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</si>
  <si>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</si>
  <si>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</si>
  <si>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</si>
  <si>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</si>
  <si>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</si>
  <si>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</si>
  <si>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</si>
  <si>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</si>
  <si>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</si>
  <si>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</si>
  <si>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</si>
  <si>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</si>
  <si>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</si>
  <si>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</si>
  <si>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</si>
  <si>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</si>
  <si>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</si>
  <si>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</si>
  <si>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</si>
  <si>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</si>
  <si>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</si>
  <si>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</si>
  <si>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</si>
  <si>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</si>
  <si>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</si>
  <si>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</si>
  <si>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</si>
  <si>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</si>
  <si>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</si>
  <si>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</si>
  <si>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</si>
  <si>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</si>
  <si>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</si>
  <si>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</si>
  <si>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</si>
  <si>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</si>
  <si>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</si>
  <si>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</si>
  <si>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</si>
  <si>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</si>
  <si>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</si>
  <si>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</si>
  <si>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</si>
  <si>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</si>
  <si>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</si>
  <si>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</si>
  <si>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</si>
  <si>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</si>
  <si>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</si>
  <si>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</si>
  <si>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</si>
  <si>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</si>
  <si>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</si>
  <si>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</si>
  <si>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</si>
  <si>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</si>
  <si>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</si>
  <si>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</si>
  <si>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</si>
  <si>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</si>
  <si>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</si>
  <si>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</si>
  <si>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</si>
  <si>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</si>
  <si>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</si>
  <si>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</si>
  <si>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</si>
  <si>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</si>
  <si>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</si>
  <si>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</si>
  <si>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</si>
  <si>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</si>
  <si>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</si>
  <si>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</si>
  <si>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</si>
  <si>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</si>
  <si>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</si>
  <si>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</si>
  <si>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</si>
  <si>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</si>
  <si>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</si>
  <si>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</si>
  <si>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</si>
  <si>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</si>
  <si>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</si>
  <si>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</si>
  <si>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</si>
  <si>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</si>
  <si>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</si>
  <si>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</si>
  <si>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</si>
  <si>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</si>
  <si>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</si>
  <si>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</si>
  <si>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</si>
  <si>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</si>
  <si>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</si>
  <si>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</si>
  <si>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</si>
  <si>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</si>
  <si>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</si>
  <si>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</si>
  <si>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</si>
  <si>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</si>
  <si>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</si>
  <si>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</si>
  <si>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</si>
  <si>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</si>
  <si>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</si>
  <si>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</si>
  <si>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</si>
  <si>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</si>
  <si>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</si>
  <si>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</si>
  <si>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</si>
  <si>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</si>
  <si>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</si>
  <si>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</si>
  <si>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</si>
  <si>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</si>
  <si>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</si>
  <si>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</si>
  <si>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</si>
  <si>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</si>
  <si>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</si>
  <si>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</si>
  <si>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</si>
  <si>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</si>
  <si>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</si>
  <si>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</si>
  <si>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</si>
  <si>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</si>
  <si>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</si>
  <si>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</si>
  <si>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</si>
  <si>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</si>
  <si>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</si>
  <si>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</si>
  <si>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</si>
  <si>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</si>
  <si>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</si>
  <si>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</si>
  <si>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</si>
  <si>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</si>
  <si>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</si>
  <si>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</si>
  <si>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</si>
  <si>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</si>
  <si>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</si>
  <si>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</si>
  <si>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</si>
  <si>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</si>
  <si>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</si>
  <si>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</si>
  <si>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</si>
  <si>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</si>
  <si>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</si>
  <si>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</si>
  <si>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</si>
  <si>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</si>
  <si>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</si>
  <si>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</si>
  <si>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</si>
  <si>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</si>
  <si>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</si>
  <si>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</si>
  <si>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</si>
  <si>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</si>
  <si>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</si>
  <si>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</si>
  <si>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</si>
  <si>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</si>
  <si>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</si>
  <si>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</si>
  <si>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</si>
  <si>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</si>
  <si>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</si>
  <si>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</si>
  <si>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</si>
  <si>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</si>
  <si>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</si>
  <si>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</si>
  <si>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</si>
  <si>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</si>
  <si>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</si>
  <si>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</si>
  <si>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</si>
  <si>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</si>
  <si>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</si>
  <si>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</si>
  <si>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</si>
  <si>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</si>
  <si>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</si>
  <si>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</si>
  <si>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</si>
  <si>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</si>
  <si>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</si>
  <si>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</si>
  <si>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</si>
  <si>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</si>
  <si>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</si>
  <si>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</si>
  <si>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</si>
  <si>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</si>
  <si>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</si>
  <si>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</si>
  <si>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</si>
  <si>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</si>
  <si>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</si>
  <si>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</si>
  <si>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</si>
  <si>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</si>
  <si>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</si>
  <si>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</si>
  <si>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</si>
  <si>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</si>
  <si>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</si>
  <si>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</si>
  <si>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</si>
  <si>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</si>
  <si>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</si>
  <si>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</si>
  <si>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</si>
  <si>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</si>
  <si>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</si>
  <si>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</si>
  <si>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</si>
  <si>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</si>
  <si>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</si>
  <si>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</si>
  <si>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</si>
  <si>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</si>
  <si>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</si>
  <si>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</si>
  <si>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</si>
  <si>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</si>
  <si>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</si>
  <si>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</si>
  <si>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</si>
  <si>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</si>
  <si>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</si>
  <si>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</si>
  <si>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</si>
  <si>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</si>
  <si>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</si>
  <si>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</si>
  <si>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</si>
  <si>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</si>
  <si>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</si>
  <si>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</si>
  <si>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</si>
  <si>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</si>
  <si>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</si>
  <si>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</si>
  <si>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</si>
  <si>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</si>
  <si>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</si>
  <si>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</si>
  <si>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</si>
  <si>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</si>
  <si>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</si>
  <si>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</si>
  <si>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</si>
  <si>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</si>
  <si>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</si>
  <si>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</si>
  <si>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</si>
  <si>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</si>
  <si>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</si>
  <si>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</si>
  <si>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</si>
  <si>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</si>
  <si>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</si>
  <si>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</si>
  <si>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</si>
  <si>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</si>
  <si>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</si>
  <si>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</si>
  <si>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</si>
  <si>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</si>
  <si>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</si>
  <si>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</si>
  <si>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</si>
  <si>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</si>
  <si>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</si>
  <si>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</si>
  <si>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</si>
  <si>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</si>
  <si>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</si>
  <si>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</si>
  <si>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</si>
  <si>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</si>
  <si>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</si>
  <si>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</si>
  <si>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</si>
  <si>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</si>
  <si>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</si>
  <si>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</si>
  <si>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</si>
  <si>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</si>
  <si>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</si>
  <si>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</si>
  <si>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</si>
  <si>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</si>
  <si>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</si>
  <si>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</si>
  <si>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</si>
  <si>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</si>
  <si>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</si>
  <si>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</si>
  <si>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</si>
  <si>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</si>
  <si>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</si>
  <si>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</si>
  <si>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</si>
  <si>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</si>
  <si>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</si>
  <si>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</si>
  <si>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</si>
  <si>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</si>
  <si>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</si>
  <si>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</si>
  <si>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</si>
  <si>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</si>
  <si>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</si>
  <si>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</si>
  <si>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</si>
  <si>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</si>
  <si>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</si>
  <si>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</si>
  <si>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</si>
  <si>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</si>
  <si>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</si>
  <si>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</si>
  <si>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</si>
  <si>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</si>
  <si>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</si>
  <si>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</si>
  <si>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</si>
  <si>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</si>
  <si>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</si>
  <si>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</si>
  <si>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</si>
  <si>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</si>
  <si>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</si>
  <si>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</si>
  <si>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</si>
  <si>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</si>
  <si>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</si>
  <si>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</si>
  <si>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</si>
  <si>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</si>
  <si>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</si>
  <si>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</si>
  <si>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</si>
  <si>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</si>
  <si>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</si>
  <si>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</si>
  <si>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</si>
  <si>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</si>
  <si>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</si>
  <si>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</si>
  <si>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</si>
  <si>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</si>
  <si>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</si>
  <si>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</si>
  <si>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</si>
  <si>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</si>
  <si>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</si>
  <si>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</si>
  <si>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</si>
  <si>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</si>
  <si>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</si>
  <si>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</si>
  <si>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</si>
  <si>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</si>
  <si>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</si>
  <si>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</si>
  <si>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</si>
  <si>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</si>
  <si>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</si>
  <si>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</si>
  <si>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</si>
  <si>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</si>
  <si>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</si>
  <si>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</si>
  <si>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</si>
  <si>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</si>
  <si>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</si>
  <si>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</si>
  <si>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</si>
  <si>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</si>
  <si>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</si>
  <si>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</si>
  <si>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</si>
  <si>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</si>
  <si>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</si>
  <si>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</si>
  <si>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</si>
  <si>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</si>
  <si>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</si>
  <si>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</si>
  <si>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</si>
  <si>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</si>
  <si>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</si>
  <si>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</si>
  <si>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</si>
  <si>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</si>
  <si>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</si>
  <si>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</si>
  <si>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</si>
  <si>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</si>
  <si>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</si>
  <si>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</si>
  <si>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</si>
  <si>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</si>
  <si>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</si>
  <si>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</si>
  <si>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</si>
  <si>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</si>
  <si>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</si>
  <si>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</si>
  <si>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</si>
  <si>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</si>
  <si>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</si>
  <si>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</si>
  <si>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</si>
  <si>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</si>
  <si>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</si>
  <si>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</si>
  <si>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</si>
  <si>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</si>
  <si>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</si>
  <si>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</si>
  <si>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</si>
  <si>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</si>
  <si>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</si>
  <si>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</si>
  <si>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</si>
  <si>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</si>
  <si>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</si>
  <si>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</si>
  <si>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</si>
  <si>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</si>
  <si>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</si>
  <si>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</si>
  <si>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</si>
  <si>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</si>
  <si>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</si>
  <si>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</si>
  <si>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</si>
  <si>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</si>
  <si>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</si>
  <si>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</si>
  <si>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</si>
  <si>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</si>
  <si>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</si>
  <si>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</si>
  <si>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</si>
  <si>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</si>
  <si>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</si>
  <si>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</si>
  <si>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</si>
  <si>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</si>
  <si>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</si>
  <si>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</si>
  <si>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</si>
  <si>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</si>
  <si>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</si>
  <si>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</si>
  <si>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</si>
  <si>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</si>
  <si>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</si>
  <si>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</si>
  <si>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</si>
  <si>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</si>
  <si>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</si>
  <si>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</si>
  <si>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</si>
  <si>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</si>
  <si>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</si>
  <si>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</si>
  <si>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</si>
  <si>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</si>
  <si>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</si>
  <si>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</si>
  <si>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</si>
  <si>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</si>
  <si>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</si>
  <si>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</si>
  <si>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</si>
  <si>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</si>
  <si>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</si>
  <si>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</si>
  <si>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</si>
  <si>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</si>
  <si>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</si>
  <si>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</si>
  <si>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</si>
  <si>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</si>
  <si>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</si>
  <si>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</si>
  <si>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</si>
  <si>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</si>
  <si>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</si>
  <si>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</si>
  <si>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</si>
  <si>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</si>
  <si>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</si>
  <si>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</si>
  <si>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</si>
  <si>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</si>
  <si>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</si>
  <si>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</si>
  <si>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</si>
  <si>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</si>
  <si>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</si>
  <si>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</si>
  <si>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</si>
  <si>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</si>
  <si>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</si>
  <si>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</si>
  <si>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</si>
  <si>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</si>
  <si>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</si>
  <si>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</si>
  <si>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</si>
  <si>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</si>
  <si>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</si>
  <si>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</si>
  <si>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</si>
  <si>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</si>
  <si>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</si>
  <si>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</si>
  <si>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</si>
  <si>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</si>
  <si>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</si>
  <si>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</si>
  <si>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</si>
  <si>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</si>
  <si>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</si>
  <si>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</si>
  <si>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</si>
  <si>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</si>
  <si>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</si>
  <si>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</si>
  <si>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</si>
  <si>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</si>
  <si>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</si>
  <si>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</si>
  <si>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</si>
  <si>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</si>
  <si>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</si>
  <si>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</si>
  <si>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</si>
  <si>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</si>
  <si>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</si>
  <si>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</si>
  <si>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</si>
  <si>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</si>
  <si>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</si>
  <si>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</si>
  <si>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</si>
  <si>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</si>
  <si>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</si>
  <si>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</si>
  <si>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</si>
  <si>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</si>
  <si>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</si>
  <si>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</si>
  <si>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</si>
  <si>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</si>
  <si>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</si>
  <si>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</si>
  <si>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</si>
  <si>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</si>
  <si>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</si>
  <si>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</si>
  <si>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</si>
  <si>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</si>
  <si>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</si>
  <si>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</si>
  <si>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</si>
  <si>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</si>
  <si>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</si>
  <si>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</si>
  <si>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</si>
  <si>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</si>
  <si>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</si>
  <si>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</si>
  <si>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</si>
  <si>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</si>
  <si>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</si>
  <si>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</si>
  <si>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</si>
  <si>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</si>
  <si>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</si>
  <si>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</si>
  <si>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</si>
  <si>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</si>
  <si>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</si>
  <si>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</si>
  <si>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</si>
  <si>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</si>
  <si>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</si>
  <si>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</si>
  <si>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</si>
  <si>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</si>
  <si>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</si>
  <si>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</si>
  <si>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</si>
  <si>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</si>
  <si>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</si>
  <si>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</si>
  <si>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</si>
  <si>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</si>
  <si>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</si>
  <si>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</si>
  <si>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</si>
  <si>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</si>
  <si>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</si>
  <si>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</si>
  <si>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</si>
  <si>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</si>
  <si>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</si>
  <si>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</si>
  <si>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</si>
  <si>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</si>
  <si>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</si>
  <si>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</si>
  <si>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</si>
  <si>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</si>
  <si>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</si>
  <si>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</si>
  <si>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</si>
  <si>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</si>
  <si>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</si>
  <si>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</si>
  <si>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</si>
  <si>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</si>
  <si>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</si>
  <si>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</si>
  <si>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</si>
  <si>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</si>
  <si>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</si>
  <si>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</si>
  <si>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</si>
  <si>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</si>
  <si>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</si>
  <si>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</si>
  <si>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</si>
  <si>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</si>
  <si>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</si>
  <si>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</si>
  <si>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</si>
  <si>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</si>
  <si>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</si>
  <si>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</si>
  <si>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</si>
  <si>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</si>
  <si>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</si>
  <si>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</si>
  <si>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</si>
  <si>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</si>
  <si>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</si>
  <si>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</si>
  <si>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</si>
  <si>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</si>
  <si>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</si>
  <si>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</si>
  <si>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</si>
  <si>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</si>
  <si>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</si>
  <si>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</si>
  <si>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</si>
  <si>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</si>
  <si>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</si>
  <si>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</si>
  <si>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</si>
  <si>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</si>
  <si>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</si>
  <si>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</si>
  <si>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</si>
  <si>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</si>
  <si>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</si>
  <si>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</si>
  <si>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</si>
  <si>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</si>
  <si>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</si>
  <si>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</si>
  <si>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</si>
  <si>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</si>
  <si>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</si>
  <si>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</si>
  <si>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</si>
  <si>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</si>
  <si>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</si>
  <si>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</si>
  <si>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</si>
  <si>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</si>
  <si>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</si>
  <si>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</si>
  <si>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</si>
  <si>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</si>
  <si>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</si>
  <si>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</si>
  <si>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</si>
  <si>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</si>
  <si>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</si>
  <si>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</si>
  <si>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</si>
  <si>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</si>
  <si>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</si>
  <si>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</si>
  <si>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</si>
  <si>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</si>
  <si>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</si>
  <si>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</si>
  <si>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</si>
  <si>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</si>
  <si>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</si>
  <si>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</si>
  <si>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</si>
  <si>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</si>
  <si>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</si>
  <si>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</si>
  <si>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</si>
  <si>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</si>
  <si>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</si>
  <si>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</si>
  <si>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</si>
  <si>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</si>
  <si>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</si>
  <si>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</si>
  <si>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</si>
  <si>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</si>
  <si>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</si>
  <si>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</si>
  <si>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</si>
  <si>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</si>
  <si>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</si>
  <si>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</si>
  <si>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</si>
  <si>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</si>
  <si>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</si>
  <si>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</si>
  <si>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</si>
  <si>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</si>
  <si>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</si>
  <si>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</si>
  <si>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</si>
  <si>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</si>
  <si>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</si>
  <si>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</si>
  <si>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</si>
  <si>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</si>
  <si>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</si>
  <si>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</si>
  <si>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</si>
  <si>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</si>
  <si>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</si>
  <si>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</si>
  <si>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</si>
  <si>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</si>
  <si>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</si>
  <si>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</si>
  <si>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</si>
  <si>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</si>
  <si>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</si>
  <si>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</si>
  <si>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</si>
  <si>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</si>
  <si>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</si>
  <si>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</si>
  <si>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</si>
  <si>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</si>
  <si>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</si>
  <si>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</si>
  <si>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</si>
  <si>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</si>
  <si>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</si>
  <si>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</si>
  <si>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</si>
  <si>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</si>
  <si>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</si>
  <si>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</si>
  <si>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</si>
  <si>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</si>
  <si>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</si>
  <si>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</si>
  <si>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</si>
  <si>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</si>
  <si>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</si>
  <si>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</si>
  <si>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</si>
  <si>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</si>
  <si>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</si>
  <si>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</si>
  <si>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</si>
  <si>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</si>
  <si>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</si>
  <si>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</si>
  <si>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</si>
  <si>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</si>
  <si>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</si>
  <si>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</si>
  <si>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</si>
  <si>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</si>
  <si>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</si>
  <si>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</si>
  <si>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</si>
  <si>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</si>
  <si>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</si>
  <si>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</si>
  <si>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</si>
  <si>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</si>
  <si>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</si>
  <si>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</si>
  <si>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</si>
  <si>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</si>
  <si>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</si>
  <si>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</si>
  <si>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</si>
  <si>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</si>
  <si>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</si>
  <si>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</si>
  <si>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</si>
  <si>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</si>
  <si>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</si>
  <si>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</si>
  <si>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</si>
  <si>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</si>
  <si>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</si>
  <si>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</si>
  <si>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</si>
  <si>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</si>
  <si>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</si>
  <si>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</si>
  <si>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</si>
  <si>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</si>
  <si>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</si>
  <si>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</si>
  <si>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</si>
  <si>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</si>
  <si>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</si>
  <si>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</si>
  <si>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</si>
  <si>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</si>
  <si>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</si>
  <si>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</si>
  <si>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</si>
  <si>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</si>
  <si>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</si>
  <si>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</si>
  <si>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</si>
  <si>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</si>
  <si>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</si>
  <si>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</si>
  <si>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</si>
  <si>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</si>
  <si>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</si>
  <si>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</si>
  <si>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</si>
  <si>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</si>
  <si>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</si>
  <si>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</si>
  <si>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</si>
  <si>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</si>
  <si>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</si>
  <si>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</si>
  <si>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</si>
  <si>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</si>
  <si>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</si>
  <si>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</si>
  <si>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</si>
  <si>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</si>
  <si>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</si>
  <si>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</si>
  <si>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</si>
  <si>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</si>
  <si>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</si>
  <si>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</si>
  <si>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</si>
  <si>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</si>
  <si>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</si>
  <si>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</si>
  <si>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</si>
  <si>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</si>
  <si>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</si>
  <si>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</si>
  <si>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</si>
  <si>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</si>
  <si>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</si>
  <si>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</si>
  <si>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</si>
  <si>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</si>
  <si>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</si>
  <si>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</si>
  <si>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</si>
  <si>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</si>
  <si>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</si>
  <si>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</si>
  <si>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</si>
  <si>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</si>
  <si>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</si>
  <si>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</si>
  <si>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</si>
  <si>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</si>
  <si>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</si>
  <si>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</si>
  <si>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</si>
  <si>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</si>
  <si>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</si>
  <si>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</si>
  <si>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</si>
  <si>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</si>
  <si>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</si>
  <si>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</si>
  <si>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</si>
  <si>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</si>
  <si>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</si>
  <si>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</si>
  <si>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</si>
  <si>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</si>
  <si>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</si>
  <si>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</si>
  <si>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</si>
  <si>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</si>
  <si>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</si>
  <si>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</si>
  <si>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</si>
  <si>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</si>
  <si>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</si>
  <si>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</si>
  <si>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</si>
  <si>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</si>
  <si>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</si>
  <si>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</si>
  <si>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</si>
  <si>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</si>
  <si>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</si>
  <si>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</si>
  <si>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</si>
  <si>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</si>
  <si>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</si>
  <si>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</si>
  <si>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</si>
  <si>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</si>
  <si>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</si>
  <si>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</si>
  <si>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</si>
  <si>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</si>
  <si>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</si>
  <si>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</si>
  <si>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</si>
  <si>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</si>
  <si>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</si>
  <si>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</si>
  <si>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</si>
  <si>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</si>
  <si>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</si>
  <si>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</si>
  <si>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</si>
  <si>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</si>
  <si>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</si>
  <si>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</si>
  <si>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</si>
  <si>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</si>
  <si>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</si>
  <si>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</si>
  <si>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</si>
  <si>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</si>
  <si>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</si>
  <si>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</si>
  <si>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</si>
  <si>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</si>
  <si>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</si>
  <si>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</si>
  <si>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</si>
  <si>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</si>
  <si>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</si>
  <si>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</si>
  <si>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</si>
  <si>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</si>
  <si>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</si>
  <si>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</si>
  <si>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</si>
  <si>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</si>
  <si>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</si>
  <si>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</si>
  <si>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</si>
  <si>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</si>
  <si>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</si>
  <si>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</si>
  <si>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</si>
  <si>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</si>
  <si>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</si>
  <si>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</si>
  <si>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</si>
  <si>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</si>
  <si>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</si>
  <si>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</si>
  <si>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</si>
  <si>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</si>
  <si>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</si>
  <si>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</si>
  <si>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</si>
  <si>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</si>
  <si>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</si>
  <si>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</si>
  <si>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</si>
  <si>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</si>
  <si>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</si>
  <si>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</si>
  <si>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</si>
  <si>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</si>
  <si>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</si>
  <si>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</si>
  <si>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</si>
  <si>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</si>
  <si>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</si>
  <si>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</si>
  <si>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</si>
  <si>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</si>
  <si>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</si>
  <si>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</si>
  <si>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</si>
  <si>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</si>
  <si>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</si>
  <si>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</si>
  <si>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</si>
  <si>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</si>
  <si>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</si>
  <si>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</si>
  <si>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</si>
  <si>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</si>
  <si>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</si>
  <si>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</si>
  <si>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</si>
  <si>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</si>
  <si>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</si>
  <si>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</si>
  <si>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</si>
  <si>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</si>
  <si>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</si>
  <si>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</si>
  <si>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</si>
  <si>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</si>
  <si>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</si>
  <si>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</si>
  <si>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</si>
  <si>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</si>
  <si>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</si>
  <si>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</si>
  <si>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</si>
  <si>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</si>
  <si>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</si>
  <si>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</si>
  <si>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</si>
  <si>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</si>
  <si>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</si>
  <si>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</si>
  <si>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</si>
  <si>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</si>
  <si>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</si>
  <si>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</si>
  <si>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</si>
  <si>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</si>
  <si>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</si>
  <si>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</si>
  <si>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</si>
  <si>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</si>
  <si>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</si>
  <si>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</si>
  <si>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</si>
  <si>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</si>
  <si>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</si>
  <si>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</si>
  <si>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</si>
  <si>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</si>
  <si>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</si>
  <si>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</si>
  <si>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</si>
  <si>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</si>
  <si>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</si>
  <si>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</si>
  <si>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</si>
  <si>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</si>
  <si>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</si>
  <si>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</si>
  <si>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</si>
  <si>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</si>
  <si>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</si>
  <si>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</si>
  <si>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</si>
  <si>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</si>
  <si>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</si>
  <si>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</si>
  <si>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</si>
  <si>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</si>
  <si>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</si>
  <si>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</si>
  <si>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</si>
  <si>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</si>
  <si>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</si>
  <si>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</si>
  <si>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</si>
  <si>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</si>
  <si>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</si>
  <si>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</si>
  <si>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</si>
  <si>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</si>
  <si>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</si>
  <si>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</si>
  <si>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</si>
  <si>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</si>
  <si>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</si>
  <si>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</si>
  <si>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</si>
  <si>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</si>
  <si>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</si>
  <si>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</si>
  <si>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</si>
  <si>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</si>
  <si>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</si>
  <si>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</si>
  <si>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</si>
  <si>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</si>
  <si>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</si>
  <si>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</si>
  <si>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</si>
  <si>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</si>
  <si>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</si>
  <si>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</si>
  <si>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</si>
  <si>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</si>
  <si>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</si>
  <si>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</si>
  <si>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</si>
  <si>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</si>
  <si>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</si>
  <si>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</si>
  <si>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</si>
  <si>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</si>
  <si>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</si>
  <si>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</si>
  <si>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</si>
  <si>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</si>
  <si>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</si>
  <si>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</si>
  <si>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</si>
  <si>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</si>
  <si>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</si>
  <si>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</si>
  <si>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</si>
  <si>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</si>
  <si>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</si>
  <si>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</si>
  <si>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</si>
  <si>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</si>
  <si>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</si>
  <si>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</si>
  <si>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</si>
  <si>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</si>
  <si>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</si>
  <si>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</si>
  <si>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</si>
  <si>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</si>
  <si>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</si>
  <si>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</si>
  <si>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</si>
  <si>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</si>
  <si>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</si>
  <si>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</si>
  <si>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</si>
  <si>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</si>
  <si>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</si>
  <si>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</si>
  <si>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</si>
  <si>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</si>
  <si>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</si>
  <si>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</si>
  <si>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</si>
  <si>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</si>
  <si>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</si>
  <si>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</si>
  <si>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</si>
  <si>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</si>
  <si>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</si>
  <si>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</si>
  <si>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</si>
  <si>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</si>
  <si>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</si>
  <si>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</si>
  <si>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</si>
  <si>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</si>
  <si>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</si>
  <si>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</si>
  <si>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</si>
  <si>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</si>
  <si>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</si>
  <si>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</si>
  <si>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</si>
  <si>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</si>
  <si>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</si>
  <si>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</si>
  <si>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</si>
  <si>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</si>
  <si>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</si>
  <si>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</si>
  <si>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</si>
  <si>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</si>
  <si>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</si>
  <si>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</si>
  <si>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</si>
  <si>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</si>
  <si>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</si>
  <si>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</si>
  <si>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</si>
  <si>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</si>
  <si>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</si>
  <si>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</si>
  <si>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</si>
  <si>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</si>
  <si>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</si>
  <si>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</si>
  <si>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</si>
  <si>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</si>
  <si>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</si>
  <si>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</si>
  <si>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</si>
  <si>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</si>
  <si>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</si>
  <si>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</si>
  <si>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</si>
  <si>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</si>
  <si>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</si>
  <si>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</si>
  <si>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</si>
  <si>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</si>
  <si>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</si>
  <si>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</si>
  <si>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</si>
  <si>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</si>
  <si>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</si>
  <si>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</si>
  <si>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</si>
  <si>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</si>
  <si>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</si>
  <si>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</si>
  <si>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</si>
  <si>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</si>
  <si>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</si>
  <si>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</si>
  <si>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</si>
  <si>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</si>
  <si>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</si>
  <si>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</si>
  <si>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</si>
  <si>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</si>
  <si>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</si>
  <si>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</si>
  <si>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</si>
  <si>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</si>
  <si>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</si>
  <si>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</si>
  <si>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</si>
  <si>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</si>
  <si>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</si>
  <si>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</si>
  <si>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</si>
  <si>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</si>
  <si>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</si>
  <si>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</si>
  <si>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</si>
  <si>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</si>
  <si>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</si>
  <si>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</si>
  <si>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</si>
  <si>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</si>
  <si>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</si>
  <si>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</si>
  <si>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</si>
  <si>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</si>
  <si>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</si>
  <si>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</si>
  <si>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</si>
  <si>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</si>
  <si>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</si>
  <si>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</si>
  <si>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</si>
  <si>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</si>
  <si>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</si>
  <si>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</si>
  <si>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</si>
  <si>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</si>
  <si>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</si>
  <si>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</si>
  <si>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</si>
  <si>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</si>
  <si>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</si>
  <si>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</si>
  <si>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</si>
  <si>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</si>
  <si>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</si>
  <si>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</si>
  <si>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</si>
  <si>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</si>
  <si>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</si>
  <si>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</si>
  <si>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</si>
  <si>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</si>
  <si>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</si>
  <si>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</si>
  <si>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</si>
  <si>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</si>
  <si>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</si>
  <si>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</si>
  <si>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</si>
  <si>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</si>
  <si>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</si>
  <si>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</si>
  <si>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</si>
  <si>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</si>
  <si>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</si>
  <si>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</si>
  <si>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</si>
  <si>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</si>
  <si>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</si>
  <si>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</si>
  <si>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</si>
  <si>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</si>
  <si>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</si>
  <si>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</si>
  <si>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</si>
  <si>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</si>
  <si>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</si>
  <si>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</si>
  <si>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</si>
  <si>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</si>
  <si>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</si>
  <si>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</si>
  <si>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</si>
  <si>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</si>
  <si>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</si>
  <si>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</si>
  <si>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</si>
  <si>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</si>
  <si>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</si>
  <si>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</si>
  <si>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</si>
  <si>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</si>
  <si>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</si>
  <si>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</si>
  <si>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</si>
  <si>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</si>
  <si>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</si>
  <si>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</si>
  <si>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</si>
  <si>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</si>
  <si>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</si>
  <si>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</si>
  <si>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</si>
  <si>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</si>
  <si>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</si>
  <si>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</si>
  <si>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</si>
  <si>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</si>
  <si>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</si>
  <si>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</si>
  <si>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</si>
  <si>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</si>
  <si>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</si>
  <si>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</si>
  <si>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</si>
  <si>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</si>
  <si>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</si>
  <si>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</si>
  <si>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</si>
  <si>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</si>
  <si>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</si>
  <si>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</si>
  <si>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</si>
  <si>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</si>
  <si>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</si>
  <si>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</si>
  <si>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</si>
  <si>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</si>
  <si>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</si>
  <si>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</si>
  <si>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</si>
  <si>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</si>
  <si>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</si>
  <si>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</si>
  <si>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</si>
  <si>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</si>
  <si>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</si>
  <si>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</si>
  <si>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</si>
  <si>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</si>
  <si>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</si>
  <si>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</si>
  <si>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</si>
  <si>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</si>
  <si>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</si>
  <si>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</si>
  <si>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</si>
  <si>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</si>
  <si>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</si>
  <si>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</si>
  <si>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</si>
  <si>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</si>
  <si>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</si>
  <si>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</si>
  <si>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</si>
  <si>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</si>
  <si>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</si>
  <si>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</si>
  <si>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</si>
  <si>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</si>
  <si>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</si>
  <si>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</si>
  <si>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</si>
  <si>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</si>
  <si>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</si>
  <si>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</si>
  <si>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</si>
  <si>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</si>
  <si>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</si>
  <si>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</si>
  <si>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</si>
  <si>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</si>
  <si>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</si>
  <si>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</si>
  <si>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</si>
  <si>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</si>
  <si>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</si>
  <si>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</si>
  <si>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</si>
  <si>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</si>
  <si>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</si>
  <si>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</si>
  <si>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</si>
  <si>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</si>
  <si>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</si>
  <si>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</si>
  <si>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</si>
  <si>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</si>
  <si>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</si>
  <si>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</si>
  <si>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</si>
  <si>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</si>
  <si>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</si>
  <si>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</si>
  <si>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</si>
  <si>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</si>
  <si>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</si>
  <si>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</si>
  <si>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</si>
  <si>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</si>
  <si>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</si>
  <si>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</si>
  <si>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</si>
  <si>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</si>
  <si>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</si>
  <si>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</si>
  <si>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</si>
  <si>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</si>
  <si>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</si>
  <si>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</si>
  <si>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</si>
  <si>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</si>
  <si>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</si>
  <si>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</si>
  <si>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</si>
  <si>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</si>
  <si>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</si>
  <si>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</si>
  <si>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</si>
  <si>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</si>
  <si>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</si>
  <si>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</si>
  <si>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</si>
  <si>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</si>
  <si>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</si>
  <si>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</si>
  <si>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</si>
  <si>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</si>
  <si>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</si>
  <si>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</si>
  <si>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</si>
  <si>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</si>
  <si>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</si>
  <si>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</si>
  <si>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</si>
  <si>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</si>
  <si>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</si>
  <si>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</si>
  <si>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</si>
  <si>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</si>
  <si>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</si>
  <si>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</si>
  <si>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</si>
  <si>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</si>
  <si>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</si>
  <si>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</si>
  <si>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</si>
  <si>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</si>
  <si>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</si>
  <si>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</si>
  <si>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</si>
  <si>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</si>
  <si>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</si>
  <si>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</si>
  <si>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</si>
  <si>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</si>
  <si>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</si>
  <si>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</si>
  <si>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</si>
  <si>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</si>
  <si>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</si>
  <si>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</si>
  <si>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</si>
  <si>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</si>
  <si>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</si>
  <si>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</si>
  <si>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</si>
  <si>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</si>
  <si>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</si>
  <si>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</si>
  <si>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</si>
  <si>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</si>
  <si>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</si>
  <si>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</si>
  <si>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</si>
  <si>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</si>
  <si>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</si>
  <si>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</si>
  <si>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</si>
  <si>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</si>
  <si>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</si>
  <si>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</si>
  <si>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</si>
  <si>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</si>
  <si>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</si>
  <si>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</si>
  <si>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</si>
  <si>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</si>
  <si>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</si>
  <si>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</si>
  <si>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</si>
  <si>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</si>
  <si>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</si>
  <si>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</si>
  <si>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</si>
  <si>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</si>
  <si>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</si>
  <si>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</si>
  <si>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</si>
  <si>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</si>
  <si>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</si>
  <si>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</si>
  <si>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</si>
  <si>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</si>
  <si>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</si>
  <si>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</si>
  <si>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</si>
  <si>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</si>
  <si>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</si>
  <si>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</si>
  <si>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</si>
  <si>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</si>
  <si>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</si>
  <si>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</si>
  <si>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</si>
  <si>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</si>
  <si>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</si>
  <si>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</si>
  <si>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</si>
  <si>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</si>
  <si>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</si>
  <si>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</si>
  <si>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</si>
  <si>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</si>
  <si>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</si>
  <si>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</si>
  <si>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</si>
  <si>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</si>
  <si>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</si>
  <si>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</si>
  <si>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</si>
  <si>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</si>
  <si>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</si>
  <si>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</si>
  <si>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</si>
  <si>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</si>
  <si>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</si>
  <si>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</si>
  <si>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</si>
  <si>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</si>
  <si>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</si>
  <si>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</si>
  <si>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</si>
  <si>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</si>
  <si>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</si>
  <si>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</si>
  <si>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</si>
  <si>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</si>
  <si>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</si>
  <si>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</si>
  <si>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</si>
  <si>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</si>
  <si>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</si>
  <si>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</si>
  <si>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</si>
  <si>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</si>
  <si>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</si>
  <si>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</si>
  <si>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</si>
  <si>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</si>
  <si>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</si>
  <si>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</si>
  <si>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</si>
  <si>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</si>
  <si>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</si>
  <si>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</si>
  <si>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</si>
  <si>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</si>
  <si>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</si>
  <si>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</si>
  <si>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</si>
  <si>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</si>
  <si>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</si>
  <si>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</si>
  <si>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</si>
  <si>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</si>
  <si>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</si>
  <si>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</si>
  <si>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</si>
  <si>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</si>
  <si>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</si>
  <si>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</si>
  <si>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</si>
  <si>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</si>
  <si>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</si>
  <si>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</si>
  <si>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</si>
  <si>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</si>
  <si>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</si>
  <si>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</si>
  <si>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</si>
  <si>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</si>
  <si>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</si>
  <si>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</si>
  <si>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</si>
  <si>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</si>
  <si>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</si>
  <si>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</si>
  <si>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</si>
  <si>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</si>
  <si>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</si>
  <si>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</si>
  <si>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</si>
  <si>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</si>
  <si>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</si>
  <si>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</si>
  <si>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</si>
  <si>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</si>
  <si>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</si>
  <si>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</si>
  <si>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</si>
  <si>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</si>
  <si>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</si>
  <si>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</si>
  <si>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</si>
  <si>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</si>
  <si>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</si>
  <si>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</si>
  <si>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</si>
  <si>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</si>
  <si>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</si>
  <si>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</si>
  <si>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</si>
  <si>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</si>
  <si>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</si>
  <si>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</si>
  <si>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</si>
  <si>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</si>
  <si>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</si>
  <si>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</si>
  <si>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</si>
  <si>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</si>
  <si>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</si>
  <si>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</si>
  <si>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</si>
  <si>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</si>
  <si>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</si>
  <si>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</si>
  <si>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</si>
  <si>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</si>
  <si>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</si>
  <si>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</si>
  <si>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</si>
  <si>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</si>
  <si>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</si>
  <si>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</si>
  <si>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</si>
  <si>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</si>
  <si>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</si>
  <si>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</si>
  <si>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</si>
  <si>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</si>
  <si>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</si>
  <si>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</si>
  <si>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</si>
  <si>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</si>
  <si>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</si>
  <si>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</si>
  <si>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</si>
  <si>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</si>
  <si>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</si>
  <si>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</si>
  <si>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</si>
  <si>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</si>
  <si>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</si>
  <si>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</si>
  <si>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</si>
  <si>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</si>
  <si>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</si>
  <si>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</si>
  <si>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</si>
  <si>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</si>
  <si>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</si>
  <si>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</si>
  <si>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</si>
  <si>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</si>
  <si>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</si>
  <si>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</si>
  <si>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</si>
  <si>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</si>
  <si>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</si>
  <si>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</si>
  <si>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</si>
  <si>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</si>
  <si>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</si>
  <si>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</si>
  <si>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</si>
  <si>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</si>
  <si>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</si>
  <si>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</si>
  <si>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</si>
  <si>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</si>
  <si>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</si>
  <si>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</si>
  <si>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</si>
  <si>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</si>
  <si>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</si>
  <si>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</si>
  <si>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</si>
  <si>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</si>
  <si>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</si>
  <si>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</si>
  <si>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</si>
  <si>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</si>
  <si>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</si>
  <si>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</si>
  <si>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</si>
  <si>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</si>
  <si>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</si>
  <si>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</si>
  <si>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</si>
  <si>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</si>
  <si>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</si>
  <si>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</si>
  <si>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</si>
  <si>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</si>
  <si>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</si>
  <si>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</si>
  <si>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</si>
  <si>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</si>
  <si>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</si>
  <si>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</si>
  <si>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</si>
  <si>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</si>
  <si>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</si>
  <si>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</si>
  <si>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</si>
  <si>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</si>
  <si>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</si>
  <si>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</si>
  <si>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</si>
  <si>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</si>
  <si>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</si>
  <si>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</si>
  <si>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</si>
  <si>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</si>
  <si>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</si>
  <si>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</si>
  <si>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</si>
  <si>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</si>
  <si>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</si>
  <si>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</si>
  <si>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</si>
  <si>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</si>
  <si>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</si>
  <si>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</si>
  <si>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</si>
  <si>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</si>
  <si>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</si>
  <si>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</si>
  <si>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</si>
  <si>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</si>
  <si>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</si>
  <si>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</si>
  <si>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</si>
  <si>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</si>
  <si>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</si>
  <si>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</si>
  <si>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</si>
  <si>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</si>
  <si>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</si>
  <si>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</si>
  <si>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</si>
  <si>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</si>
  <si>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</si>
  <si>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</si>
  <si>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</si>
  <si>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</si>
  <si>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</si>
  <si>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</si>
  <si>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</si>
  <si>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</si>
  <si>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</si>
  <si>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</si>
  <si>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</si>
  <si>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</si>
  <si>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</si>
  <si>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</si>
  <si>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</si>
  <si>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</si>
  <si>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</si>
  <si>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</si>
  <si>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</si>
  <si>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</si>
  <si>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</si>
  <si>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</si>
  <si>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</si>
  <si>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</si>
  <si>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</si>
  <si>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</si>
  <si>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</si>
  <si>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</si>
  <si>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</si>
  <si>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</si>
  <si>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</si>
  <si>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</si>
  <si>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</si>
  <si>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</si>
  <si>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</si>
  <si>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</si>
  <si>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</si>
  <si>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</si>
  <si>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</si>
  <si>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</si>
  <si>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</si>
  <si>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</si>
  <si>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</si>
  <si>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</si>
  <si>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</si>
  <si>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</si>
  <si>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</si>
  <si>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</si>
  <si>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</si>
  <si>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</si>
  <si>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</si>
  <si>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</si>
  <si>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</si>
  <si>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</si>
  <si>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</si>
  <si>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</si>
  <si>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</si>
  <si>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</si>
  <si>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</si>
  <si>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</si>
  <si>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</si>
  <si>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</si>
  <si>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</si>
  <si>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</si>
  <si>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</si>
  <si>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</si>
  <si>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</si>
  <si>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</si>
  <si>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</si>
  <si>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</si>
  <si>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</si>
  <si>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</si>
  <si>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</si>
  <si>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</si>
  <si>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</si>
  <si>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</si>
  <si>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</si>
  <si>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</si>
  <si>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</si>
  <si>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</si>
  <si>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</si>
  <si>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</si>
  <si>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</si>
  <si>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</si>
  <si>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</si>
  <si>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</si>
  <si>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</si>
  <si>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</si>
  <si>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</si>
  <si>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</si>
  <si>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</si>
  <si>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</si>
  <si>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</si>
  <si>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</si>
  <si>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</si>
  <si>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</si>
  <si>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</si>
  <si>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</si>
  <si>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</si>
  <si>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</si>
  <si>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</si>
  <si>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</si>
  <si>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</si>
  <si>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</si>
  <si>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</si>
  <si>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</si>
  <si>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</si>
  <si>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</si>
  <si>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</si>
  <si>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</si>
  <si>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</si>
  <si>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</si>
  <si>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</si>
  <si>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</si>
  <si>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</si>
  <si>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</si>
  <si>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</si>
  <si>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</si>
  <si>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</si>
  <si>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</si>
  <si>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</si>
  <si>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</si>
  <si>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</si>
  <si>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</si>
  <si>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</si>
  <si>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</si>
  <si>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</si>
  <si>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</si>
  <si>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</si>
  <si>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</si>
  <si>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</si>
  <si>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</si>
  <si>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</si>
  <si>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</si>
  <si>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</si>
  <si>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</si>
  <si>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</si>
  <si>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</si>
  <si>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</si>
  <si>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</si>
  <si>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</si>
  <si>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</si>
  <si>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</si>
  <si>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</si>
  <si>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</si>
  <si>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</si>
  <si>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</si>
  <si>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</si>
  <si>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</si>
  <si>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</si>
  <si>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</si>
  <si>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</si>
  <si>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</si>
  <si>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</si>
  <si>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</si>
  <si>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</si>
  <si>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</si>
  <si>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</si>
  <si>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</si>
  <si>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</si>
  <si>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</si>
  <si>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</si>
  <si>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</si>
  <si>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</si>
  <si>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</si>
  <si>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</si>
  <si>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</si>
  <si>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</si>
  <si>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</si>
  <si>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</si>
  <si>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</si>
  <si>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</si>
  <si>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</si>
  <si>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</si>
  <si>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</si>
  <si>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</si>
  <si>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</si>
  <si>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</si>
  <si>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</si>
  <si>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</si>
  <si>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</si>
  <si>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</si>
  <si>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</si>
  <si>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</si>
  <si>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</si>
  <si>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</si>
  <si>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</si>
  <si>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</si>
  <si>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</si>
  <si>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</si>
  <si>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</si>
  <si>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</si>
  <si>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</si>
  <si>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</si>
  <si>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</si>
  <si>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</si>
  <si>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</si>
  <si>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</si>
  <si>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</si>
  <si>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</si>
  <si>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</si>
  <si>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</si>
  <si>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</si>
  <si>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</si>
  <si>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</si>
  <si>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</si>
  <si>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</si>
  <si>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</si>
  <si>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</si>
  <si>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</si>
  <si>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</si>
  <si>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</si>
  <si>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</si>
  <si>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</si>
  <si>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</si>
  <si>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</si>
  <si>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</si>
  <si>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</si>
  <si>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</si>
  <si>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</si>
  <si>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</si>
  <si>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</si>
  <si>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</si>
  <si>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</si>
  <si>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</si>
  <si>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</si>
  <si>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</si>
  <si>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</si>
  <si>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</si>
  <si>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</si>
  <si>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</si>
  <si>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</si>
  <si>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</si>
  <si>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</si>
  <si>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</si>
  <si>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</si>
  <si>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</si>
  <si>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</si>
  <si>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</si>
  <si>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</si>
  <si>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</si>
  <si>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</si>
  <si>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</si>
  <si>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</si>
  <si>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</si>
  <si>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</si>
  <si>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</si>
  <si>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</si>
  <si>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</si>
  <si>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</si>
  <si>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</si>
  <si>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</si>
  <si>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</si>
  <si>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</si>
  <si>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</si>
  <si>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</si>
  <si>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</si>
  <si>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</si>
  <si>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</si>
  <si>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</si>
  <si>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</si>
  <si>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</si>
  <si>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</si>
  <si>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</si>
  <si>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</si>
  <si>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</si>
  <si>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</si>
  <si>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</si>
  <si>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</si>
  <si>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</si>
  <si>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</si>
  <si>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</si>
  <si>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</si>
  <si>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</si>
  <si>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</si>
  <si>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</si>
  <si>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</si>
  <si>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</si>
  <si>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</si>
  <si>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</si>
  <si>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</si>
  <si>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</si>
  <si>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</si>
  <si>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</si>
  <si>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</si>
  <si>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</si>
  <si>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</si>
  <si>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</si>
  <si>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</si>
  <si>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</si>
  <si>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</si>
  <si>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</si>
  <si>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</si>
  <si>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</si>
  <si>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</si>
  <si>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</si>
  <si>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</si>
  <si>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</si>
  <si>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</si>
  <si>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</si>
  <si>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</si>
  <si>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</si>
  <si>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</si>
  <si>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</si>
  <si>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</si>
  <si>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</si>
  <si>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</si>
  <si>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</si>
  <si>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</si>
  <si>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</si>
  <si>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</si>
  <si>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</si>
  <si>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</si>
  <si>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</si>
  <si>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</si>
  <si>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</si>
  <si>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</si>
  <si>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</si>
  <si>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</si>
  <si>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</si>
  <si>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</si>
  <si>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</si>
  <si>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</si>
  <si>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</si>
  <si>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</si>
  <si>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</si>
  <si>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</si>
  <si>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</si>
  <si>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</si>
  <si>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</si>
  <si>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</si>
  <si>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</si>
  <si>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</si>
  <si>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</si>
  <si>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</si>
  <si>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</si>
  <si>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</si>
  <si>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</si>
  <si>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</si>
  <si>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</si>
  <si>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</si>
  <si>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</si>
  <si>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</si>
  <si>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</si>
  <si>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</si>
  <si>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</si>
  <si>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</si>
  <si>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</si>
  <si>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</si>
  <si>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</si>
  <si>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</si>
  <si>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</si>
  <si>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</si>
  <si>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</si>
  <si>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</si>
  <si>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</si>
  <si>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</si>
  <si>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</si>
  <si>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</si>
  <si>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</si>
  <si>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</si>
  <si>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</si>
  <si>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</si>
  <si>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</si>
  <si>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</si>
  <si>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</si>
  <si>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</si>
  <si>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</si>
  <si>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</si>
  <si>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</si>
  <si>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</si>
  <si>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</si>
  <si>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</si>
  <si>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</si>
  <si>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</si>
  <si>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</si>
  <si>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</si>
  <si>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</si>
  <si>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</si>
  <si>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</si>
  <si>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</si>
  <si>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</si>
  <si>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</si>
  <si>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</si>
  <si>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</si>
  <si>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</si>
  <si>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</si>
  <si>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</si>
  <si>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</si>
  <si>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</si>
  <si>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</si>
  <si>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</si>
  <si>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</si>
  <si>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</si>
  <si>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</si>
  <si>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</si>
  <si>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</si>
  <si>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</si>
  <si>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</si>
  <si>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</si>
  <si>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</si>
  <si>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</si>
  <si>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</si>
  <si>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</si>
  <si>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</si>
  <si>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</si>
  <si>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</si>
  <si>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</si>
  <si>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</si>
  <si>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</si>
  <si>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</si>
  <si>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</si>
  <si>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</si>
  <si>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</si>
  <si>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</si>
  <si>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</si>
  <si>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</si>
  <si>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</si>
  <si>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</si>
  <si>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</si>
  <si>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</si>
  <si>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</si>
  <si>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</si>
  <si>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</si>
  <si>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</si>
  <si>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</si>
  <si>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</si>
  <si>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</si>
  <si>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</si>
  <si>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</si>
  <si>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</si>
  <si>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</si>
  <si>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</si>
  <si>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</si>
  <si>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</si>
  <si>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</si>
  <si>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</si>
  <si>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</si>
  <si>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</si>
  <si>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</si>
  <si>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</si>
  <si>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</si>
  <si>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</si>
  <si>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</si>
  <si>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</si>
  <si>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</si>
  <si>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</si>
  <si>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</si>
  <si>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</si>
  <si>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</si>
  <si>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</si>
  <si>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</si>
  <si>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</si>
  <si>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</si>
  <si>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</si>
  <si>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</si>
  <si>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</si>
  <si>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</si>
  <si>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</si>
  <si>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</si>
  <si>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</si>
  <si>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</si>
  <si>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</si>
  <si>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</si>
  <si>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</si>
  <si>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</si>
  <si>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</si>
  <si>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</si>
  <si>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</si>
  <si>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</si>
  <si>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</si>
  <si>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</si>
  <si>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</si>
  <si>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</si>
  <si>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</si>
  <si>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</si>
  <si>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</si>
  <si>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</si>
  <si>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</si>
  <si>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</si>
  <si>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</si>
  <si>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</si>
  <si>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</si>
  <si>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</si>
  <si>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</si>
  <si>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</si>
  <si>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</si>
  <si>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</si>
  <si>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</si>
  <si>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</si>
  <si>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</si>
  <si>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</si>
  <si>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</si>
  <si>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</si>
  <si>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</si>
  <si>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</si>
  <si>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</si>
  <si>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</si>
  <si>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</si>
  <si>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</si>
  <si>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</si>
  <si>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</si>
  <si>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</si>
  <si>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</si>
  <si>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</si>
  <si>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</si>
  <si>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</si>
  <si>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</si>
  <si>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</si>
  <si>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</si>
  <si>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</si>
  <si>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</si>
  <si>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</si>
  <si>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</si>
  <si>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</si>
  <si>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</si>
  <si>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</si>
  <si>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</si>
  <si>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</si>
  <si>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</si>
  <si>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</si>
  <si>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</si>
  <si>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</si>
  <si>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</si>
  <si>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</si>
  <si>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</si>
  <si>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</si>
  <si>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</si>
  <si>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</si>
  <si>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</si>
  <si>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</si>
  <si>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</si>
  <si>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</si>
  <si>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</si>
  <si>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</si>
  <si>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</si>
  <si>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</si>
  <si>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</si>
  <si>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</si>
  <si>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</si>
  <si>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</si>
  <si>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</si>
  <si>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</si>
  <si>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</si>
  <si>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</si>
  <si>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</si>
  <si>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</si>
  <si>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</si>
  <si>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</si>
  <si>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</si>
  <si>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</si>
  <si>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</si>
  <si>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</si>
  <si>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</si>
  <si>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</si>
  <si>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</si>
  <si>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</si>
  <si>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</si>
  <si>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</si>
  <si>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</si>
  <si>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</si>
  <si>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</si>
  <si>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</si>
  <si>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</si>
  <si>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</si>
  <si>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</si>
  <si>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</si>
  <si>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</si>
  <si>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</si>
  <si>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</si>
  <si>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</si>
  <si>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</si>
  <si>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</si>
  <si>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</si>
  <si>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</si>
  <si>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</si>
  <si>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</si>
  <si>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</si>
  <si>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</si>
  <si>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</si>
  <si>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</si>
  <si>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</si>
  <si>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</si>
  <si>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</si>
  <si>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</si>
  <si>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</si>
  <si>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</si>
  <si>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</si>
  <si>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</si>
  <si>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</si>
  <si>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</si>
  <si>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</si>
  <si>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</si>
  <si>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</si>
  <si>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</si>
  <si>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</si>
  <si>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</si>
  <si>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</si>
  <si>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</si>
  <si>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</si>
  <si>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</si>
  <si>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</si>
  <si>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</si>
  <si>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</si>
  <si>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</si>
  <si>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</si>
  <si>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</si>
  <si>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</si>
  <si>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</si>
  <si>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</si>
  <si>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</si>
  <si>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</si>
  <si>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</si>
  <si>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</si>
  <si>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</si>
  <si>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</si>
  <si>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</si>
  <si>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</si>
  <si>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</si>
  <si>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</si>
  <si>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</si>
  <si>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</si>
  <si>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</si>
  <si>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</si>
  <si>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</si>
  <si>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</si>
  <si>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</si>
  <si>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</si>
  <si>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</si>
  <si>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</si>
  <si>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</si>
  <si>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</si>
  <si>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</si>
  <si>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</si>
  <si>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</si>
  <si>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</si>
  <si>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</si>
  <si>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</si>
  <si>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</si>
  <si>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</si>
  <si>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</si>
  <si>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</si>
  <si>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</si>
  <si>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</si>
  <si>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</si>
  <si>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</si>
  <si>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</si>
  <si>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</si>
  <si>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</si>
  <si>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</si>
  <si>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</si>
  <si>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</si>
  <si>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</si>
  <si>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</si>
  <si>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</si>
  <si>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</si>
  <si>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</si>
  <si>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</si>
  <si>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</si>
  <si>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</si>
  <si>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</si>
  <si>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</si>
  <si>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</si>
  <si>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</si>
  <si>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</si>
  <si>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</si>
  <si>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</si>
  <si>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</si>
  <si>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</si>
  <si>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</si>
  <si>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</si>
  <si>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</si>
  <si>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</si>
  <si>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</si>
  <si>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</si>
  <si>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</si>
  <si>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</si>
  <si>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</si>
  <si>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</si>
  <si>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</si>
  <si>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</si>
  <si>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</si>
  <si>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</si>
  <si>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</si>
  <si>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</si>
  <si>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</si>
  <si>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</si>
  <si>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</si>
  <si>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</si>
  <si>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</si>
  <si>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</si>
  <si>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</si>
  <si>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</si>
  <si>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</si>
  <si>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</si>
  <si>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</si>
  <si>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</si>
  <si>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</si>
  <si>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</si>
  <si>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</si>
  <si>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</si>
  <si>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</si>
  <si>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</si>
  <si>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</si>
  <si>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</si>
  <si>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</si>
  <si>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</si>
  <si>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</si>
  <si>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</si>
  <si>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</si>
  <si>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</si>
  <si>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</si>
  <si>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</si>
  <si>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</si>
  <si>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</si>
  <si>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</si>
  <si>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</si>
  <si>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</si>
  <si>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</si>
  <si>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</si>
  <si>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</si>
  <si>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</si>
  <si>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</si>
  <si>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</si>
  <si>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</si>
  <si>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</si>
  <si>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</si>
  <si>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</si>
  <si>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</si>
  <si>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</si>
  <si>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</si>
  <si>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</si>
  <si>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</si>
  <si>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</si>
  <si>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</si>
  <si>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</si>
  <si>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</si>
  <si>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</si>
  <si>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</si>
  <si>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</si>
  <si>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</si>
  <si>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</si>
  <si>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</si>
  <si>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</si>
  <si>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</si>
  <si>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</si>
  <si>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</si>
  <si>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</si>
  <si>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</si>
  <si>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</si>
  <si>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</si>
  <si>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</si>
  <si>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</si>
  <si>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</si>
  <si>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</si>
  <si>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</si>
  <si>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</si>
  <si>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</si>
  <si>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</si>
  <si>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</si>
  <si>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</si>
  <si>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</si>
  <si>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</si>
  <si>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</si>
  <si>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</si>
  <si>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</si>
  <si>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</si>
  <si>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</si>
  <si>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</si>
  <si>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</si>
  <si>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</si>
  <si>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</si>
  <si>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</si>
  <si>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</si>
  <si>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</si>
  <si>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</si>
  <si>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</si>
  <si>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</si>
  <si>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</si>
  <si>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</si>
  <si>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</si>
  <si>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</si>
  <si>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</si>
  <si>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</si>
  <si>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</si>
  <si>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</si>
  <si>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</si>
  <si>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</si>
  <si>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</si>
  <si>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</si>
  <si>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</si>
  <si>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</si>
  <si>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</si>
  <si>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</si>
  <si>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</si>
  <si>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</si>
  <si>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</si>
  <si>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</si>
  <si>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</si>
  <si>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</si>
  <si>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</si>
  <si>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</si>
  <si>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</si>
  <si>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</si>
  <si>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</si>
  <si>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</si>
  <si>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</si>
  <si>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</si>
  <si>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</si>
  <si>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</si>
  <si>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</si>
  <si>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</si>
  <si>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</si>
  <si>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</si>
  <si>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</si>
  <si>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</si>
  <si>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</si>
  <si>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</si>
  <si>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</si>
  <si>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</si>
  <si>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</si>
  <si>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</si>
  <si>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</si>
  <si>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</si>
  <si>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</si>
  <si>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</si>
  <si>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</si>
  <si>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</si>
  <si>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</si>
  <si>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</si>
  <si>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</si>
  <si>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</si>
  <si>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</si>
  <si>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</si>
  <si>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</si>
  <si>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</si>
  <si>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</si>
  <si>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</si>
  <si>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</si>
  <si>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</si>
  <si>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</si>
  <si>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</si>
  <si>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</si>
  <si>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</si>
  <si>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</si>
  <si>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</si>
  <si>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</si>
  <si>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</si>
  <si>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</si>
  <si>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</si>
  <si>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</si>
  <si>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</si>
  <si>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</si>
  <si>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</si>
  <si>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</si>
  <si>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</si>
  <si>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</si>
  <si>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</si>
  <si>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</si>
  <si>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</si>
  <si>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</si>
  <si>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</si>
  <si>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</si>
  <si>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</si>
  <si>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</si>
  <si>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</si>
  <si>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</si>
  <si>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</si>
  <si>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</si>
  <si>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</si>
  <si>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</si>
  <si>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</si>
  <si>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</si>
  <si>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</si>
  <si>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</si>
  <si>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</si>
  <si>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</si>
  <si>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</si>
  <si>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</si>
  <si>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</si>
  <si>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</si>
  <si>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</si>
  <si>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</si>
  <si>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</si>
  <si>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</si>
  <si>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</si>
  <si>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</si>
  <si>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</si>
  <si>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</si>
  <si>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</si>
  <si>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</si>
  <si>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</si>
  <si>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</si>
  <si>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</si>
  <si>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</si>
  <si>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</si>
  <si>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</si>
  <si>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</si>
  <si>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</si>
  <si>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</si>
  <si>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</si>
  <si>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</si>
  <si>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</si>
  <si>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</si>
  <si>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</si>
  <si>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</si>
  <si>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</si>
  <si>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</si>
  <si>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</si>
  <si>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</si>
  <si>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</si>
  <si>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</si>
  <si>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</si>
  <si>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</si>
  <si>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</si>
  <si>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</si>
  <si>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</si>
  <si>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</si>
  <si>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</si>
  <si>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</si>
  <si>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</si>
  <si>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</si>
  <si>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</si>
  <si>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</si>
  <si>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</si>
  <si>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</si>
  <si>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</si>
  <si>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</si>
  <si>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</si>
  <si>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</si>
  <si>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</si>
  <si>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</si>
  <si>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</si>
  <si>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</si>
  <si>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</si>
  <si>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</si>
  <si>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</si>
  <si>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</si>
  <si>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</si>
  <si>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</si>
  <si>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</si>
  <si>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</si>
  <si>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</si>
  <si>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</si>
  <si>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</si>
  <si>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</si>
  <si>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</si>
  <si>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</si>
  <si>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</si>
  <si>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</si>
  <si>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</si>
  <si>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</si>
  <si>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</si>
  <si>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</si>
  <si>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</si>
  <si>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</si>
  <si>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</si>
  <si>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</si>
  <si>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</si>
  <si>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</si>
  <si>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</si>
  <si>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</si>
  <si>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</si>
  <si>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</si>
  <si>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</si>
  <si>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</si>
  <si>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</si>
  <si>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</si>
  <si>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</si>
  <si>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</si>
  <si>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</si>
  <si>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</si>
  <si>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</si>
  <si>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</si>
  <si>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</si>
  <si>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</si>
  <si>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</si>
  <si>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</si>
  <si>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</si>
  <si>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</si>
  <si>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</si>
  <si>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</si>
  <si>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</si>
  <si>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</si>
  <si>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</si>
  <si>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</si>
  <si>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</si>
  <si>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</si>
  <si>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</si>
  <si>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</si>
  <si>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</si>
  <si>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</si>
  <si>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</si>
  <si>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</si>
  <si>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</si>
  <si>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</si>
  <si>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</si>
  <si>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</si>
  <si>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</si>
  <si>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</si>
  <si>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</si>
  <si>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</si>
  <si>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</si>
  <si>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</si>
  <si>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</si>
  <si>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</si>
  <si>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</si>
  <si>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</si>
  <si>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</si>
  <si>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</si>
  <si>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</si>
  <si>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</si>
  <si>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</si>
  <si>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</si>
  <si>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</si>
  <si>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</si>
  <si>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</si>
  <si>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</si>
  <si>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</si>
  <si>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</si>
  <si>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</si>
  <si>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</si>
  <si>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</si>
  <si>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</si>
  <si>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</si>
  <si>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</si>
  <si>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</si>
  <si>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</si>
  <si>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</si>
  <si>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</si>
  <si>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</si>
  <si>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</si>
  <si>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</si>
  <si>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</si>
  <si>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</si>
  <si>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</si>
  <si>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</si>
  <si>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</si>
  <si>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</si>
  <si>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</si>
  <si>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</si>
  <si>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</si>
  <si>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</si>
  <si>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</si>
  <si>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</si>
  <si>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</si>
  <si>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</si>
  <si>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</si>
  <si>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</si>
  <si>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</si>
  <si>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</si>
  <si>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</si>
  <si>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</si>
  <si>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</si>
  <si>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</si>
  <si>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</si>
  <si>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</si>
  <si>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</si>
  <si>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</si>
  <si>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</si>
  <si>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</si>
  <si>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</si>
  <si>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</si>
  <si>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</si>
  <si>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</si>
  <si>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</si>
  <si>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</si>
  <si>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</si>
  <si>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</si>
  <si>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</si>
  <si>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</si>
  <si>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</si>
  <si>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</si>
  <si>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</si>
  <si>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</si>
  <si>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</si>
  <si>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</si>
  <si>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</si>
  <si>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</si>
  <si>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</si>
  <si>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</si>
  <si>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</si>
  <si>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</si>
  <si>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</si>
  <si>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</si>
  <si>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</si>
  <si>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</si>
  <si>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</si>
  <si>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</si>
  <si>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</si>
  <si>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</si>
  <si>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</si>
  <si>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</si>
  <si>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</si>
  <si>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</si>
  <si>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</si>
  <si>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</si>
  <si>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</si>
  <si>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</si>
  <si>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</si>
  <si>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</si>
  <si>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</si>
  <si>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</si>
  <si>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</si>
  <si>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</si>
  <si>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</si>
  <si>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</si>
  <si>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</si>
  <si>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</si>
  <si>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</si>
  <si>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</si>
  <si>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</si>
  <si>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</si>
  <si>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</si>
  <si>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</si>
  <si>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</si>
  <si>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</si>
  <si>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</si>
  <si>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</si>
  <si>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</si>
  <si>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</si>
  <si>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</si>
  <si>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</si>
  <si>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</si>
  <si>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</si>
  <si>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</si>
  <si>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</si>
  <si>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</si>
  <si>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</si>
  <si>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</si>
  <si>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</si>
  <si>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</si>
  <si>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</si>
  <si>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</si>
  <si>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</si>
  <si>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</si>
  <si>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</si>
  <si>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</si>
  <si>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</si>
  <si>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</si>
  <si>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</si>
  <si>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</si>
  <si>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</si>
  <si>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</si>
  <si>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</si>
  <si>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</si>
  <si>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</si>
  <si>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</si>
  <si>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</si>
  <si>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</si>
  <si>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</si>
  <si>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</si>
  <si>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</si>
  <si>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</si>
  <si>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</si>
  <si>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</si>
  <si>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</si>
  <si>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</si>
  <si>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</si>
  <si>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</si>
  <si>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</si>
  <si>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</si>
  <si>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</si>
  <si>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</si>
  <si>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</si>
  <si>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</si>
  <si>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</si>
  <si>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</si>
  <si>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</si>
  <si>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</si>
  <si>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</si>
  <si>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</si>
  <si>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</si>
  <si>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</si>
  <si>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</si>
  <si>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</si>
  <si>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</si>
  <si>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</si>
  <si>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</si>
  <si>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</si>
  <si>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</si>
  <si>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</si>
  <si>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</si>
  <si>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</si>
  <si>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</si>
  <si>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</si>
  <si>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</si>
  <si>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</si>
  <si>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</si>
  <si>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</si>
  <si>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</si>
  <si>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</si>
  <si>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</si>
  <si>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</si>
  <si>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</si>
  <si>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</si>
  <si>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</si>
  <si>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</si>
  <si>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</si>
  <si>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</si>
  <si>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</si>
  <si>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</si>
  <si>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</si>
  <si>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</si>
  <si>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</si>
  <si>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</si>
  <si>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</si>
  <si>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</si>
  <si>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</si>
  <si>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</si>
  <si>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</si>
  <si>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</si>
  <si>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</si>
  <si>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</si>
  <si>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</si>
  <si>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</si>
  <si>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</si>
  <si>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</si>
  <si>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</si>
  <si>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</si>
  <si>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</si>
  <si>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</si>
  <si>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</si>
  <si>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</si>
  <si>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</si>
  <si>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</si>
  <si>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</si>
  <si>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</si>
  <si>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</si>
  <si>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</si>
  <si>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</si>
  <si>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</si>
  <si>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</si>
  <si>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</si>
  <si>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</si>
  <si>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</si>
  <si>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</si>
  <si>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</si>
  <si>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</si>
  <si>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</si>
  <si>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</si>
  <si>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</si>
  <si>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</si>
  <si>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</si>
  <si>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</si>
  <si>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</si>
  <si>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</si>
  <si>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</si>
  <si>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</si>
  <si>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</si>
  <si>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</si>
  <si>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</si>
  <si>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</si>
  <si>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</si>
  <si>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</si>
  <si>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</si>
  <si>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</si>
  <si>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</si>
  <si>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</si>
  <si>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</si>
  <si>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</si>
  <si>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</si>
  <si>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</si>
  <si>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</si>
  <si>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</si>
  <si>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</si>
  <si>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</si>
  <si>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</si>
  <si>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</si>
  <si>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</si>
  <si>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</si>
  <si>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</si>
  <si>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</si>
  <si>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</si>
  <si>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</si>
  <si>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</si>
  <si>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</si>
  <si>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</si>
  <si>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</si>
  <si>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</si>
  <si>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</si>
  <si>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</si>
  <si>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</si>
  <si>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</si>
  <si>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</si>
  <si>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</si>
  <si>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</si>
  <si>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</si>
  <si>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</si>
  <si>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</si>
  <si>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</si>
  <si>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</si>
  <si>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</si>
  <si>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</si>
  <si>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</si>
  <si>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</si>
  <si>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</si>
  <si>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</si>
  <si>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</si>
  <si>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</si>
  <si>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</si>
  <si>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</si>
  <si>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</si>
  <si>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</si>
  <si>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</si>
  <si>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</si>
  <si>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</si>
  <si>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</si>
  <si>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</si>
  <si>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</si>
  <si>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</si>
  <si>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</si>
  <si>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</si>
  <si>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</si>
  <si>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</si>
  <si>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</si>
  <si>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</si>
  <si>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</si>
  <si>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</si>
  <si>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</si>
  <si>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</si>
  <si>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</si>
  <si>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</si>
  <si>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</si>
  <si>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</si>
  <si>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</si>
  <si>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</si>
  <si>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</si>
  <si>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</si>
  <si>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</si>
  <si>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</si>
  <si>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</si>
  <si>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</si>
  <si>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</si>
  <si>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</si>
  <si>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</si>
  <si>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</si>
  <si>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</si>
  <si>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</si>
  <si>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</si>
  <si>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</si>
  <si>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</si>
  <si>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</si>
  <si>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</si>
  <si>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</si>
  <si>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</si>
  <si>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</si>
  <si>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</si>
  <si>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</si>
  <si>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</si>
  <si>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</si>
  <si>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</si>
  <si>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</si>
  <si>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</si>
  <si>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</si>
  <si>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</si>
  <si>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</si>
  <si>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</si>
  <si>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</si>
  <si>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</si>
  <si>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</si>
  <si>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</si>
  <si>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</si>
  <si>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</si>
  <si>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</si>
  <si>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</si>
  <si>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</si>
  <si>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</si>
  <si>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</si>
  <si>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</si>
  <si>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</si>
  <si>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</si>
  <si>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</si>
  <si>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</si>
  <si>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</si>
  <si>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</si>
  <si>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</si>
  <si>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</si>
  <si>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</si>
  <si>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</si>
  <si>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</si>
  <si>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</si>
  <si>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</si>
  <si>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</si>
  <si>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</si>
  <si>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</si>
  <si>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</si>
  <si>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</si>
  <si>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</si>
  <si>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</si>
  <si>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</si>
  <si>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</si>
  <si>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</si>
  <si>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</si>
  <si>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</si>
  <si>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</si>
  <si>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</si>
  <si>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</si>
  <si>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</si>
  <si>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</si>
  <si>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</si>
  <si>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</si>
  <si>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</si>
  <si>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</si>
  <si>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</si>
  <si>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</si>
  <si>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</si>
  <si>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</si>
  <si>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</si>
  <si>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</si>
  <si>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</si>
  <si>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</si>
  <si>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</si>
  <si>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</si>
  <si>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</si>
  <si>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</si>
  <si>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</si>
  <si>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</si>
  <si>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</si>
  <si>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</si>
  <si>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</si>
  <si>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</si>
  <si>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</si>
  <si>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</si>
  <si>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</si>
  <si>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</si>
  <si>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</si>
  <si>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</si>
  <si>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</si>
  <si>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</si>
  <si>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</si>
  <si>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</si>
  <si>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</si>
  <si>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</si>
  <si>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</si>
  <si>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</si>
  <si>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</si>
  <si>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</si>
  <si>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</si>
  <si>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</si>
  <si>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</si>
  <si>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</si>
  <si>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</si>
  <si>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</si>
  <si>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</si>
  <si>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</si>
  <si>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</si>
  <si>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</si>
  <si>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</si>
  <si>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</si>
  <si>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</si>
  <si>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</si>
  <si>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</si>
  <si>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</si>
  <si>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</si>
  <si>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</si>
  <si>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</si>
  <si>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</si>
  <si>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</si>
  <si>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</si>
  <si>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</si>
  <si>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</si>
  <si>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</si>
  <si>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</si>
  <si>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</si>
  <si>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</si>
  <si>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</si>
  <si>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</si>
  <si>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</si>
  <si>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</si>
  <si>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</si>
  <si>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</si>
  <si>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</si>
  <si>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</si>
  <si>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</si>
  <si>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</si>
  <si>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</si>
  <si>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</si>
  <si>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</si>
  <si>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</si>
  <si>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</si>
  <si>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</si>
  <si>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</si>
  <si>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</si>
  <si>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</si>
  <si>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</si>
  <si>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</si>
  <si>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</si>
  <si>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</si>
  <si>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</si>
  <si>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</si>
  <si>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</si>
  <si>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</si>
  <si>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</si>
  <si>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</si>
  <si>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</si>
  <si>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</si>
  <si>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</si>
  <si>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</si>
  <si>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</si>
  <si>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</si>
  <si>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</si>
  <si>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</si>
  <si>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</si>
  <si>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</si>
  <si>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</si>
  <si>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</si>
  <si>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</si>
  <si>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</si>
  <si>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</si>
  <si>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</si>
  <si>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</si>
  <si>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</si>
  <si>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</si>
  <si>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</si>
  <si>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</si>
  <si>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</si>
  <si>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</si>
  <si>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</si>
  <si>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</si>
  <si>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</si>
  <si>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</si>
  <si>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</si>
  <si>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</si>
  <si>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</si>
  <si>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</si>
  <si>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</si>
  <si>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</si>
  <si>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</si>
  <si>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</si>
  <si>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</si>
  <si>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</si>
  <si>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</si>
  <si>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</si>
  <si>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</si>
  <si>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</si>
  <si>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</si>
  <si>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</si>
  <si>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</si>
  <si>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</si>
  <si>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</si>
  <si>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</si>
  <si>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</si>
  <si>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</si>
  <si>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</si>
  <si>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</si>
  <si>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</si>
  <si>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</si>
  <si>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</si>
  <si>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</si>
  <si>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</si>
  <si>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</si>
  <si>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</si>
  <si>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</si>
  <si>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</si>
  <si>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</si>
  <si>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</si>
  <si>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</si>
  <si>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</si>
  <si>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</si>
  <si>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</si>
  <si>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</si>
  <si>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</si>
  <si>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</si>
  <si>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</si>
  <si>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</si>
  <si>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</si>
  <si>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</si>
  <si>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</si>
  <si>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</si>
  <si>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</si>
  <si>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</si>
  <si>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</si>
  <si>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</si>
  <si>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</si>
  <si>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</si>
  <si>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</si>
  <si>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</si>
  <si>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</si>
  <si>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</si>
  <si>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</si>
  <si>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</si>
  <si>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</si>
  <si>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</si>
  <si>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</si>
  <si>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</si>
  <si>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</si>
  <si>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</si>
  <si>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</si>
  <si>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</si>
  <si>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</si>
  <si>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</si>
  <si>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</si>
  <si>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</si>
  <si>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</si>
  <si>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</si>
  <si>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</si>
  <si>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</si>
  <si>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</si>
  <si>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</si>
  <si>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</si>
  <si>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</si>
  <si>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</si>
  <si>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</si>
  <si>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</si>
  <si>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</si>
  <si>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</si>
  <si>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</si>
  <si>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</si>
  <si>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</si>
  <si>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</si>
  <si>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</si>
  <si>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</si>
  <si>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</si>
  <si>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</si>
  <si>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</si>
  <si>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</si>
  <si>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</si>
  <si>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</si>
  <si>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</si>
  <si>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</si>
  <si>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</si>
  <si>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</si>
  <si>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</si>
  <si>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</si>
  <si>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</si>
  <si>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</si>
  <si>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</si>
  <si>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</si>
  <si>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</si>
  <si>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</si>
  <si>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</si>
  <si>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</si>
  <si>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</si>
  <si>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</si>
  <si>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</si>
  <si>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</si>
  <si>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</si>
  <si>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</si>
  <si>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</si>
  <si>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</si>
  <si>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</si>
  <si>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</si>
  <si>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</si>
  <si>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</si>
  <si>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</si>
  <si>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</si>
  <si>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</si>
  <si>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</si>
  <si>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</si>
  <si>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</si>
  <si>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</si>
  <si>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</si>
  <si>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</si>
  <si>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</si>
  <si>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</si>
  <si>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</si>
  <si>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</si>
  <si>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</si>
  <si>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</si>
  <si>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</si>
  <si>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</si>
  <si>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</si>
  <si>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</si>
  <si>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</si>
  <si>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</si>
  <si>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</si>
  <si>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</si>
  <si>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</si>
  <si>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</si>
  <si>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</si>
  <si>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</si>
  <si>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</si>
  <si>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</si>
  <si>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</si>
  <si>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</si>
  <si>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</si>
  <si>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</si>
  <si>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</si>
  <si>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</si>
  <si>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</si>
  <si>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</si>
  <si>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</si>
  <si>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</si>
  <si>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</si>
  <si>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</si>
  <si>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</si>
  <si>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</si>
  <si>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</si>
  <si>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</si>
  <si>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</si>
  <si>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</si>
  <si>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</si>
  <si>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</si>
  <si>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</si>
  <si>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</si>
  <si>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</si>
  <si>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</si>
  <si>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</si>
  <si>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</si>
  <si>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</si>
  <si>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</si>
  <si>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</si>
  <si>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</si>
  <si>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</si>
  <si>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</si>
  <si>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</si>
  <si>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</si>
  <si>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</si>
  <si>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</si>
  <si>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</si>
  <si>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</si>
  <si>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</si>
  <si>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</si>
  <si>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</si>
  <si>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</si>
  <si>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</si>
  <si>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</si>
  <si>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</si>
  <si>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</si>
  <si>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</si>
  <si>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</si>
  <si>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</si>
  <si>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</si>
  <si>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</si>
  <si>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</si>
  <si>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</si>
  <si>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</si>
  <si>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</si>
  <si>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</si>
  <si>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</si>
  <si>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</si>
  <si>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</si>
  <si>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</si>
  <si>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</si>
  <si>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</si>
  <si>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</si>
  <si>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</si>
  <si>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</si>
  <si>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</si>
  <si>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</si>
  <si>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</si>
  <si>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</si>
  <si>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</si>
  <si>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</si>
  <si>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</si>
  <si>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</si>
  <si>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</si>
  <si>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</si>
  <si>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</si>
  <si>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</si>
  <si>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</si>
  <si>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</si>
  <si>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</si>
  <si>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</si>
  <si>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</si>
  <si>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</si>
  <si>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</si>
  <si>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</si>
  <si>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</si>
  <si>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</si>
  <si>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</si>
  <si>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</si>
  <si>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</si>
  <si>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</si>
  <si>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</si>
  <si>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</si>
  <si>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</si>
  <si>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</si>
  <si>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</si>
  <si>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</si>
  <si>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</si>
  <si>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</si>
  <si>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</si>
  <si>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</si>
  <si>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</si>
  <si>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</si>
  <si>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</si>
  <si>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</si>
  <si>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</si>
  <si>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</si>
  <si>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</si>
  <si>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</si>
  <si>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</si>
  <si>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</si>
  <si>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</si>
  <si>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</si>
  <si>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</si>
  <si>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</si>
  <si>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</si>
  <si>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</si>
  <si>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</si>
  <si>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</si>
  <si>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</si>
  <si>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</si>
  <si>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</si>
  <si>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</si>
  <si>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</si>
  <si>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</si>
  <si>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</si>
  <si>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</si>
  <si>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</si>
  <si>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</si>
  <si>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</si>
  <si>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</si>
  <si>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</si>
  <si>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</si>
  <si>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</si>
  <si>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</si>
  <si>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</si>
  <si>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</si>
  <si>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</si>
  <si>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</si>
  <si>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</si>
  <si>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</si>
  <si>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</si>
  <si>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</si>
  <si>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</si>
  <si>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</si>
  <si>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</si>
  <si>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</si>
  <si>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</si>
  <si>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</si>
  <si>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</si>
  <si>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</si>
  <si>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</si>
  <si>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</si>
  <si>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</si>
  <si>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</si>
  <si>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</si>
  <si>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</si>
  <si>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</si>
  <si>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</si>
  <si>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</si>
  <si>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</si>
  <si>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</si>
  <si>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</si>
  <si>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</si>
  <si>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</si>
  <si>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</si>
  <si>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</si>
  <si>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</si>
  <si>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</si>
  <si>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</si>
  <si>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</si>
  <si>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</si>
  <si>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</si>
  <si>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</si>
  <si>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</si>
  <si>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</si>
  <si>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</si>
  <si>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</si>
  <si>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</si>
  <si>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</si>
  <si>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</si>
  <si>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</si>
  <si>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</si>
  <si>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</si>
  <si>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</si>
  <si>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</si>
  <si>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</si>
  <si>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</si>
  <si>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</si>
  <si>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</si>
  <si>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</si>
  <si>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</si>
  <si>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</si>
  <si>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</si>
  <si>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</si>
  <si>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</si>
  <si>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</si>
  <si>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</si>
  <si>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</si>
  <si>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</si>
  <si>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</si>
  <si>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</si>
  <si>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</si>
  <si>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</si>
  <si>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</si>
  <si>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</si>
  <si>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</si>
  <si>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</si>
  <si>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</si>
  <si>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</si>
  <si>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</si>
  <si>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</si>
  <si>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</si>
  <si>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</si>
  <si>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</si>
  <si>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</si>
  <si>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</si>
  <si>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</si>
  <si>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</si>
  <si>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</si>
  <si>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</si>
  <si>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</si>
  <si>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</si>
  <si>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</si>
  <si>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</si>
  <si>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</si>
  <si>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</si>
  <si>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</si>
  <si>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</si>
  <si>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</si>
  <si>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</si>
  <si>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</si>
  <si>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</si>
  <si>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</si>
  <si>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</si>
  <si>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</si>
  <si>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</si>
  <si>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</si>
  <si>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</si>
  <si>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</si>
  <si>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</si>
  <si>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</si>
  <si>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</si>
  <si>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</si>
  <si>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</si>
  <si>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</si>
  <si>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</si>
  <si>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</si>
  <si>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</si>
  <si>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</si>
  <si>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</si>
  <si>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</si>
  <si>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</si>
  <si>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</si>
  <si>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</si>
  <si>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</si>
  <si>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</si>
  <si>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</si>
  <si>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</si>
  <si>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</si>
  <si>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</si>
  <si>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</si>
  <si>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</si>
  <si>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</si>
  <si>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</si>
  <si>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</si>
  <si>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</si>
  <si>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</si>
  <si>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</si>
  <si>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</si>
  <si>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</si>
  <si>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</si>
  <si>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</si>
  <si>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</si>
  <si>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</si>
  <si>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</si>
  <si>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</si>
  <si>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</si>
  <si>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</si>
  <si>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</si>
  <si>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</si>
  <si>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</si>
  <si>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</si>
  <si>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</si>
  <si>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</si>
  <si>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</si>
  <si>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</si>
  <si>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</si>
  <si>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</si>
  <si>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</si>
  <si>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</si>
  <si>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</si>
  <si>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</si>
  <si>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</si>
  <si>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</si>
  <si>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</si>
  <si>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</si>
  <si>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</si>
  <si>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</si>
  <si>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</si>
  <si>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</si>
  <si>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</si>
  <si>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</si>
  <si>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</si>
  <si>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</si>
  <si>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</si>
  <si>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</si>
  <si>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</si>
  <si>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</si>
  <si>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</si>
  <si>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</si>
  <si>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</si>
  <si>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</si>
  <si>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</si>
  <si>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</si>
  <si>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</si>
  <si>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</si>
  <si>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</si>
  <si>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</si>
  <si>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</si>
  <si>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</si>
  <si>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</si>
  <si>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</si>
  <si>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</si>
  <si>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</si>
  <si>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</si>
  <si>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</si>
  <si>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</si>
  <si>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</si>
  <si>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</si>
  <si>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</si>
  <si>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</si>
  <si>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</si>
  <si>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</si>
  <si>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</si>
  <si>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</si>
  <si>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</si>
  <si>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</si>
  <si>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</si>
  <si>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</si>
  <si>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</si>
  <si>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</si>
  <si>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</si>
  <si>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</si>
  <si>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</si>
  <si>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</si>
  <si>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</si>
  <si>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</si>
  <si>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</si>
  <si>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</si>
  <si>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</si>
  <si>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</si>
  <si>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</si>
  <si>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</si>
  <si>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</si>
  <si>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</si>
  <si>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</si>
  <si>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</si>
  <si>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</si>
  <si>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</si>
  <si>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</si>
  <si>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</si>
  <si>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</si>
  <si>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</si>
  <si>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</si>
  <si>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</si>
  <si>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</si>
  <si>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</si>
  <si>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</si>
  <si>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</si>
  <si>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</si>
  <si>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</si>
  <si>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</si>
  <si>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</si>
  <si>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</si>
  <si>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</si>
  <si>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</si>
  <si>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</si>
  <si>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</si>
  <si>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</si>
  <si>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</si>
  <si>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</si>
  <si>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</si>
  <si>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</si>
  <si>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</si>
  <si>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</si>
  <si>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</si>
  <si>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</si>
  <si>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</si>
  <si>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</si>
  <si>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</si>
  <si>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</si>
  <si>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</si>
  <si>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</si>
  <si>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</si>
  <si>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</si>
  <si>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</si>
  <si>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</si>
  <si>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</si>
  <si>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</si>
  <si>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</si>
  <si>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</si>
  <si>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</si>
  <si>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</si>
  <si>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</si>
  <si>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</si>
  <si>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</si>
  <si>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</si>
  <si>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</si>
  <si>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</si>
  <si>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</si>
  <si>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</si>
  <si>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</si>
  <si>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</si>
  <si>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</si>
  <si>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</si>
  <si>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</si>
  <si>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</si>
  <si>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</si>
  <si>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</si>
  <si>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</si>
  <si>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</si>
  <si>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</si>
  <si>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</si>
  <si>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</si>
  <si>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</si>
  <si>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</si>
  <si>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</si>
  <si>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</si>
  <si>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</si>
  <si>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</si>
  <si>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</si>
  <si>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</si>
  <si>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</si>
  <si>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</si>
  <si>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</si>
  <si>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</si>
  <si>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</si>
  <si>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</si>
  <si>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</si>
  <si>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</si>
  <si>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</si>
  <si>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</si>
  <si>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</si>
  <si>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</si>
  <si>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</si>
  <si>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</si>
  <si>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</si>
  <si>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</si>
  <si>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</si>
  <si>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</si>
  <si>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</si>
  <si>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</si>
  <si>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</si>
  <si>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</si>
  <si>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</si>
  <si>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</si>
  <si>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</si>
  <si>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</si>
  <si>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</si>
  <si>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</si>
  <si>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</si>
  <si>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</si>
  <si>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</si>
  <si>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</si>
  <si>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</si>
  <si>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</si>
  <si>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</si>
  <si>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</si>
  <si>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</si>
  <si>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</si>
  <si>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</si>
  <si>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</si>
  <si>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</si>
  <si>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</si>
  <si>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</si>
  <si>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</si>
  <si>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</si>
  <si>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</si>
  <si>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</si>
  <si>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</si>
  <si>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</si>
  <si>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</si>
  <si>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</si>
  <si>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</si>
  <si>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</si>
  <si>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</si>
  <si>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</si>
  <si>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</si>
  <si>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</si>
  <si>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</si>
  <si>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</si>
  <si>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</si>
  <si>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</si>
  <si>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</si>
  <si>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</si>
  <si>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</si>
  <si>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</si>
  <si>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</si>
  <si>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</si>
  <si>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</si>
  <si>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</si>
  <si>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</si>
  <si>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</si>
  <si>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</si>
  <si>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</si>
  <si>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</si>
  <si>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</si>
  <si>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</si>
  <si>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</si>
  <si>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</si>
  <si>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</si>
  <si>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</si>
  <si>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</si>
  <si>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</si>
  <si>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</si>
  <si>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</si>
  <si>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</si>
  <si>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</si>
  <si>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</si>
  <si>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</si>
  <si>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</si>
  <si>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</si>
  <si>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</si>
  <si>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</si>
  <si>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</si>
  <si>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</si>
  <si>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</si>
  <si>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</si>
  <si>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</si>
  <si>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</si>
  <si>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</si>
  <si>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</si>
  <si>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</si>
  <si>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</si>
  <si>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</si>
  <si>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</si>
  <si>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</si>
  <si>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</si>
  <si>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</si>
  <si>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</si>
  <si>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</si>
  <si>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</si>
  <si>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</si>
  <si>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</si>
  <si>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</si>
  <si>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</si>
  <si>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</si>
  <si>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</si>
  <si>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</si>
  <si>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</si>
  <si>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</si>
  <si>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</si>
  <si>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</si>
  <si>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</si>
  <si>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</si>
  <si>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</si>
  <si>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</si>
  <si>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</si>
  <si>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</si>
  <si>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</si>
  <si>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</si>
  <si>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</si>
  <si>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</si>
  <si>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</si>
  <si>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</si>
  <si>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</si>
  <si>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</si>
  <si>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</si>
  <si>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</si>
  <si>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</si>
  <si>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</si>
  <si>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</si>
  <si>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</si>
  <si>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</si>
  <si>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</si>
  <si>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</si>
  <si>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</si>
  <si>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</si>
  <si>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</si>
  <si>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</si>
  <si>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</si>
  <si>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</si>
  <si>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</si>
  <si>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</si>
  <si>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</si>
  <si>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</si>
  <si>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</si>
  <si>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</si>
  <si>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</si>
  <si>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</si>
  <si>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</si>
  <si>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</si>
  <si>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</si>
  <si>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</si>
  <si>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</si>
  <si>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</si>
  <si>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</si>
  <si>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</si>
  <si>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</si>
  <si>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</si>
  <si>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</si>
  <si>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</si>
  <si>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</si>
  <si>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</si>
  <si>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</si>
  <si>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</si>
  <si>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</si>
  <si>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</si>
  <si>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</si>
  <si>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</si>
  <si>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</si>
  <si>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</si>
  <si>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</si>
  <si>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</si>
  <si>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</si>
  <si>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</si>
  <si>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</si>
  <si>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</si>
  <si>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</si>
  <si>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</si>
  <si>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</si>
  <si>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</si>
  <si>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</si>
  <si>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</si>
  <si>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</si>
  <si>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</si>
  <si>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</si>
  <si>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</si>
  <si>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</si>
  <si>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</si>
  <si>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</si>
  <si>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</si>
  <si>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</si>
  <si>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</si>
  <si>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</si>
  <si>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</si>
  <si>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</si>
  <si>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</si>
  <si>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</si>
  <si>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</si>
  <si>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</si>
  <si>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</si>
  <si>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</si>
  <si>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</si>
  <si>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</si>
  <si>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</si>
  <si>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</si>
  <si>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</si>
  <si>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</si>
  <si>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</si>
  <si>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</si>
  <si>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</si>
  <si>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</si>
  <si>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</si>
  <si>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</si>
  <si>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</si>
  <si>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</si>
  <si>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</si>
  <si>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</si>
  <si>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</si>
  <si>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</si>
  <si>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</si>
  <si>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</si>
  <si>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</si>
  <si>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</si>
  <si>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</si>
  <si>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</si>
  <si>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</si>
  <si>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</si>
  <si>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</si>
  <si>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</si>
  <si>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</si>
  <si>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</si>
  <si>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</si>
  <si>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</si>
  <si>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</si>
  <si>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</si>
  <si>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</si>
  <si>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</si>
  <si>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</si>
  <si>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</si>
  <si>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</si>
  <si>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</si>
  <si>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</si>
  <si>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</si>
  <si>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</si>
  <si>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</si>
  <si>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</si>
  <si>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</si>
  <si>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</si>
  <si>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</si>
  <si>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</si>
  <si>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</si>
  <si>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</si>
  <si>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</si>
  <si>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</si>
  <si>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</si>
  <si>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</si>
  <si>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</si>
  <si>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</si>
  <si>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</si>
  <si>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</si>
  <si>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</si>
  <si>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</si>
  <si>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</si>
  <si>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</si>
  <si>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</si>
  <si>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</si>
  <si>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</si>
  <si>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</si>
  <si>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</si>
  <si>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</si>
  <si>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</si>
  <si>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</si>
  <si>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</si>
  <si>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</si>
  <si>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</si>
  <si>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</si>
  <si>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</si>
  <si>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</si>
  <si>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</si>
  <si>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</si>
  <si>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</si>
  <si>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</si>
  <si>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</si>
  <si>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</si>
  <si>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</si>
  <si>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</si>
  <si>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</si>
  <si>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</si>
  <si>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</si>
  <si>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</si>
  <si>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</si>
  <si>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</si>
  <si>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</si>
  <si>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</si>
  <si>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</si>
  <si>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</si>
  <si>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</si>
  <si>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</si>
  <si>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</si>
  <si>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</si>
  <si>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</si>
  <si>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</si>
  <si>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</si>
  <si>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</si>
  <si>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</si>
  <si>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</si>
  <si>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</si>
  <si>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</si>
  <si>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</si>
  <si>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</si>
  <si>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</si>
  <si>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</si>
  <si>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</si>
  <si>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</si>
  <si>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</si>
  <si>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</si>
  <si>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</si>
  <si>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</si>
  <si>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</si>
  <si>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</si>
  <si>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</si>
  <si>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</si>
  <si>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</si>
  <si>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</si>
  <si>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</si>
  <si>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</si>
  <si>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</si>
  <si>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</si>
  <si>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</si>
  <si>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</si>
  <si>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</si>
  <si>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</si>
  <si>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</si>
  <si>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</si>
  <si>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</si>
  <si>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</si>
  <si>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</si>
  <si>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</si>
  <si>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</si>
  <si>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</si>
  <si>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</si>
  <si>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</si>
  <si>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</si>
  <si>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</si>
  <si>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</si>
  <si>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</si>
  <si>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</si>
  <si>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</si>
  <si>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</si>
  <si>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</si>
  <si>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</si>
  <si>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</si>
  <si>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</si>
  <si>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</si>
  <si>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</si>
  <si>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</si>
  <si>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</si>
  <si>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</si>
  <si>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</si>
  <si>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</si>
  <si>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</si>
  <si>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</si>
  <si>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</si>
  <si>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</si>
  <si>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</si>
  <si>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</si>
  <si>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</si>
  <si>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</si>
  <si>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</si>
  <si>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</si>
  <si>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</si>
  <si>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</si>
  <si>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</si>
  <si>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</si>
  <si>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</si>
  <si>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</si>
  <si>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</si>
  <si>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</si>
  <si>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</si>
  <si>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</si>
  <si>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</si>
  <si>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</si>
  <si>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</si>
  <si>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</si>
  <si>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</si>
  <si>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</si>
  <si>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</si>
  <si>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</si>
  <si>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</si>
  <si>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</si>
  <si>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</si>
  <si>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</si>
  <si>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</si>
  <si>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</si>
  <si>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</si>
  <si>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</si>
  <si>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</si>
  <si>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</si>
  <si>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</si>
  <si>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</si>
  <si>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</si>
  <si>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</si>
  <si>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</si>
  <si>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</si>
  <si>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</si>
  <si>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</si>
  <si>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</si>
  <si>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</si>
  <si>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</si>
  <si>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</si>
  <si>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</si>
  <si>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</si>
  <si>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</si>
  <si>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</si>
  <si>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</si>
  <si>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</si>
  <si>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</si>
  <si>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</si>
  <si>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</si>
  <si>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</si>
  <si>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</si>
  <si>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</si>
  <si>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</si>
  <si>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</si>
  <si>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</si>
  <si>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</si>
  <si>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</si>
  <si>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</si>
  <si>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</si>
  <si>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</si>
  <si>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</si>
  <si>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</si>
  <si>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</si>
  <si>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</si>
  <si>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</si>
  <si>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</si>
  <si>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</si>
  <si>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</si>
  <si>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</si>
  <si>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</si>
  <si>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</si>
  <si>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</si>
  <si>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</si>
  <si>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</si>
  <si>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</si>
  <si>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</si>
  <si>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</si>
  <si>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</si>
  <si>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</si>
  <si>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</si>
  <si>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</si>
  <si>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</si>
  <si>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</si>
  <si>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</si>
  <si>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</si>
  <si>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</si>
  <si>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</si>
  <si>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</si>
  <si>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</si>
  <si>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</si>
  <si>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</si>
  <si>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</si>
  <si>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</si>
  <si>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</si>
  <si>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</si>
  <si>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</si>
  <si>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</si>
  <si>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</si>
  <si>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</si>
  <si>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</si>
  <si>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</si>
  <si>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</si>
  <si>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</si>
  <si>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</si>
  <si>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</si>
  <si>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</si>
  <si>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</si>
  <si>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</si>
  <si>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</si>
  <si>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</si>
  <si>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</si>
  <si>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</si>
  <si>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</si>
  <si>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</si>
  <si>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</si>
  <si>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</si>
  <si>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</si>
  <si>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</si>
  <si>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</si>
  <si>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</si>
  <si>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</si>
  <si>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</si>
  <si>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</si>
  <si>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</si>
  <si>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</si>
  <si>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</si>
  <si>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</si>
  <si>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</si>
  <si>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</si>
  <si>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</si>
  <si>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</si>
  <si>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</si>
  <si>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</si>
  <si>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</si>
  <si>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</si>
  <si>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</si>
  <si>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</si>
  <si>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</si>
  <si>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</si>
  <si>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</si>
  <si>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</si>
  <si>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</si>
  <si>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</si>
  <si>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</si>
  <si>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</si>
  <si>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</si>
  <si>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</si>
  <si>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</si>
  <si>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</si>
  <si>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</si>
  <si>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</si>
  <si>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</si>
  <si>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</si>
  <si>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</si>
  <si>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</si>
  <si>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</si>
  <si>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</si>
  <si>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</si>
  <si>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</si>
  <si>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</si>
  <si>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</si>
  <si>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</si>
  <si>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</si>
  <si>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</si>
  <si>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</si>
  <si>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</si>
  <si>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</si>
  <si>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</si>
  <si>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</si>
  <si>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</si>
  <si>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</si>
  <si>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</si>
  <si>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</si>
  <si>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</si>
  <si>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</si>
  <si>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</si>
  <si>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</si>
  <si>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</si>
  <si>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</si>
  <si>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</si>
  <si>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</si>
  <si>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</si>
  <si>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</si>
  <si>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</si>
  <si>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</si>
  <si>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</si>
  <si>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</si>
  <si>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</si>
  <si>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</si>
  <si>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</si>
  <si>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</si>
  <si>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</si>
  <si>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</si>
  <si>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</si>
  <si>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</si>
  <si>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</si>
  <si>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</si>
  <si>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</si>
  <si>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</si>
  <si>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</si>
  <si>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</si>
  <si>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</si>
  <si>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</si>
  <si>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</si>
  <si>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</si>
  <si>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</si>
  <si>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</si>
  <si>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</si>
  <si>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</si>
  <si>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</si>
  <si>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</si>
  <si>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</si>
  <si>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</si>
  <si>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</si>
  <si>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</si>
  <si>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</si>
  <si>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</si>
  <si>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</si>
  <si>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</si>
  <si>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</si>
  <si>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</si>
  <si>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</si>
  <si>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</si>
  <si>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</si>
  <si>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</si>
  <si>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</si>
  <si>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</si>
  <si>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</si>
  <si>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</si>
  <si>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</si>
  <si>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</si>
  <si>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</si>
  <si>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</si>
  <si>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</si>
  <si>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</si>
  <si>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</si>
  <si>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</si>
  <si>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</si>
  <si>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</si>
  <si>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</si>
  <si>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</si>
  <si>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</si>
  <si>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</si>
  <si>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</si>
  <si>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</si>
  <si>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</si>
  <si>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</si>
  <si>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</si>
  <si>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</si>
  <si>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</si>
  <si>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</si>
  <si>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</si>
  <si>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</si>
  <si>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</si>
  <si>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</si>
  <si>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</si>
  <si>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</si>
  <si>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</si>
  <si>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</si>
  <si>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</si>
  <si>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</si>
  <si>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</si>
  <si>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</si>
  <si>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</si>
  <si>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</si>
  <si>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</si>
  <si>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</si>
  <si>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</si>
  <si>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</si>
  <si>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</si>
  <si>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</si>
  <si>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</si>
  <si>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</si>
  <si>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</si>
  <si>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</si>
  <si>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</si>
  <si>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</si>
  <si>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</si>
  <si>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</si>
  <si>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</si>
  <si>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</si>
  <si>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</si>
  <si>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</si>
  <si>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</si>
  <si>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</si>
  <si>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</si>
  <si>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</si>
  <si>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</si>
  <si>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</si>
  <si>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</si>
  <si>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</si>
  <si>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</si>
  <si>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</si>
  <si>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</si>
  <si>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</si>
  <si>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</si>
  <si>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</si>
  <si>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</si>
  <si>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</si>
  <si>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</si>
  <si>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</si>
  <si>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</si>
  <si>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</si>
  <si>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</si>
  <si>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</si>
  <si>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</si>
  <si>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</si>
  <si>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</si>
  <si>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</si>
  <si>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</si>
  <si>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</si>
  <si>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</si>
  <si>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</si>
  <si>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</si>
  <si>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</si>
  <si>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</si>
  <si>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</si>
  <si>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</si>
  <si>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</si>
  <si>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</si>
  <si>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</si>
  <si>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</si>
  <si>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</si>
  <si>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</si>
  <si>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</si>
  <si>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</si>
  <si>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</si>
  <si>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</si>
  <si>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</si>
  <si>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</si>
  <si>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</si>
  <si>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</si>
  <si>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</si>
  <si>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</si>
  <si>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</si>
  <si>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</si>
  <si>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</si>
  <si>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</si>
  <si>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</si>
  <si>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</si>
  <si>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</si>
  <si>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</si>
  <si>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</si>
  <si>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</si>
  <si>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</si>
  <si>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</si>
  <si>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</si>
  <si>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</si>
  <si>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</si>
  <si>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</si>
  <si>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</si>
  <si>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</si>
  <si>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</si>
  <si>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</si>
  <si>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</si>
  <si>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</si>
  <si>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</si>
  <si>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</si>
  <si>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</si>
  <si>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</si>
  <si>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</si>
  <si>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</si>
  <si>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</si>
  <si>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</si>
  <si>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</si>
  <si>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</si>
  <si>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</si>
  <si>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</si>
  <si>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</si>
  <si>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</si>
  <si>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</si>
  <si>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</si>
  <si>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</si>
  <si>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</si>
  <si>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</si>
  <si>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</si>
  <si>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</si>
  <si>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</si>
  <si>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</si>
  <si>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</si>
  <si>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</si>
  <si>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</si>
  <si>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</si>
  <si>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</si>
  <si>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</si>
  <si>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</si>
  <si>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</si>
  <si>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</si>
  <si>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</si>
  <si>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</si>
  <si>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</si>
  <si>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</si>
  <si>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</si>
  <si>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</si>
  <si>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</si>
  <si>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</si>
  <si>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</si>
  <si>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</si>
  <si>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</si>
  <si>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</si>
  <si>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</si>
  <si>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</si>
  <si>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</si>
  <si>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</si>
  <si>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</si>
  <si>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</si>
  <si>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</si>
  <si>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</si>
  <si>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</si>
  <si>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</si>
  <si>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</si>
  <si>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</si>
  <si>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</si>
  <si>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</si>
  <si>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</si>
  <si>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</si>
  <si>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</si>
  <si>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</si>
  <si>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</si>
  <si>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</si>
  <si>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</si>
  <si>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</si>
  <si>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</si>
  <si>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</si>
  <si>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</si>
  <si>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</si>
  <si>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</si>
  <si>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</si>
  <si>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</si>
  <si>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</si>
  <si>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</si>
  <si>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</si>
  <si>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</si>
  <si>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</si>
  <si>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</si>
  <si>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</si>
  <si>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</si>
  <si>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</si>
  <si>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</si>
  <si>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</si>
  <si>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</si>
  <si>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</si>
  <si>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</si>
  <si>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</si>
  <si>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</si>
  <si>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</si>
  <si>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</si>
  <si>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</si>
  <si>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</si>
  <si>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</si>
  <si>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</si>
  <si>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</si>
  <si>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</si>
  <si>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</si>
  <si>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</si>
  <si>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</si>
  <si>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</si>
  <si>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</si>
  <si>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</si>
  <si>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</si>
  <si>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</si>
  <si>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</si>
  <si>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</si>
  <si>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</si>
  <si>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</si>
  <si>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</si>
  <si>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</si>
  <si>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</si>
  <si>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</si>
  <si>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</si>
  <si>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</si>
  <si>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</si>
  <si>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</si>
  <si>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</si>
  <si>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</si>
  <si>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</si>
  <si>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</si>
  <si>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</si>
  <si>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</si>
  <si>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</si>
  <si>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</si>
  <si>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</si>
  <si>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</si>
  <si>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</si>
  <si>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</si>
  <si>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</si>
  <si>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</si>
  <si>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</si>
  <si>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</si>
  <si>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</si>
  <si>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</si>
  <si>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</si>
  <si>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</si>
  <si>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</si>
  <si>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</si>
  <si>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</si>
  <si>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</si>
  <si>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</si>
  <si>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</si>
  <si>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</si>
  <si>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</si>
  <si>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</si>
  <si>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</si>
  <si>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</si>
  <si>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</si>
  <si>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</si>
  <si>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</si>
  <si>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</si>
  <si>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</si>
  <si>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</si>
  <si>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</si>
  <si>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</si>
  <si>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</si>
  <si>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</si>
  <si>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</si>
  <si>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</si>
  <si>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</si>
  <si>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</si>
  <si>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</si>
  <si>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</si>
  <si>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</si>
  <si>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</si>
  <si>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</si>
  <si>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</si>
  <si>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</si>
  <si>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</si>
  <si>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</si>
  <si>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</si>
  <si>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</si>
  <si>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</si>
  <si>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</si>
  <si>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</si>
  <si>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</si>
  <si>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</si>
  <si>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</si>
  <si>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</si>
  <si>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</si>
  <si>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</si>
  <si>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</si>
  <si>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</si>
  <si>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</si>
  <si>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</si>
  <si>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</si>
  <si>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</si>
  <si>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</si>
  <si>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</si>
  <si>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</si>
  <si>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</si>
  <si>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</si>
  <si>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</si>
  <si>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</si>
  <si>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</si>
  <si>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</si>
  <si>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</si>
  <si>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</si>
  <si>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</si>
  <si>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</si>
  <si>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</si>
  <si>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</si>
  <si>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</si>
  <si>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</si>
  <si>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</si>
  <si>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</si>
  <si>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</si>
  <si>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</si>
  <si>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</si>
  <si>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</si>
  <si>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</si>
  <si>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</si>
  <si>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</si>
  <si>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</si>
  <si>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</si>
  <si>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</si>
  <si>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</si>
  <si>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</si>
  <si>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</si>
  <si>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</si>
  <si>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</si>
  <si>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</si>
  <si>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</si>
  <si>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</si>
  <si>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</si>
  <si>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</si>
  <si>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</si>
  <si>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</si>
  <si>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</si>
  <si>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</si>
  <si>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</si>
  <si>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</si>
  <si>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</si>
  <si>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</si>
  <si>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</si>
  <si>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</si>
  <si>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</si>
  <si>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</si>
  <si>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</si>
  <si>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</si>
  <si>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</si>
  <si>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</si>
  <si>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</si>
  <si>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</si>
  <si>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</si>
  <si>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</si>
  <si>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</si>
  <si>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</si>
  <si>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</si>
  <si>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</si>
  <si>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</si>
  <si>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</si>
  <si>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</si>
  <si>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</si>
  <si>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</si>
  <si>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</si>
  <si>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</si>
  <si>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</si>
  <si>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</si>
  <si>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</si>
  <si>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</si>
  <si>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</si>
  <si>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</si>
  <si>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</si>
  <si>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</si>
  <si>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</si>
  <si>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</si>
  <si>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</si>
  <si>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</si>
  <si>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</si>
  <si>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</si>
  <si>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</si>
  <si>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</si>
  <si>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</si>
  <si>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</si>
  <si>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</si>
  <si>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</si>
  <si>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</si>
  <si>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</si>
  <si>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</si>
  <si>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</si>
  <si>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</si>
  <si>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</si>
  <si>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</si>
  <si>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</si>
  <si>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</si>
  <si>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</si>
  <si>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</si>
  <si>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</si>
  <si>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</si>
  <si>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</si>
  <si>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</si>
  <si>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</si>
  <si>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</si>
  <si>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</si>
  <si>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</si>
  <si>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</si>
  <si>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</si>
  <si>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</si>
  <si>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</si>
  <si>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</si>
  <si>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</si>
  <si>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</si>
  <si>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</si>
  <si>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</si>
  <si>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</si>
  <si>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</si>
  <si>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</si>
  <si>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</si>
  <si>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</si>
  <si>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</si>
  <si>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</si>
  <si>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</si>
  <si>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</si>
  <si>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</si>
  <si>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</si>
  <si>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</si>
  <si>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</si>
  <si>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</si>
  <si>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</si>
  <si>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</si>
  <si>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</si>
  <si>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</si>
  <si>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</si>
  <si>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</si>
  <si>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</si>
  <si>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</si>
  <si>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</si>
  <si>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</si>
  <si>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</si>
  <si>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</si>
  <si>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</si>
  <si>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</si>
  <si>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</si>
  <si>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</si>
  <si>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</si>
  <si>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</si>
  <si>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</si>
  <si>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</si>
  <si>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</si>
  <si>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</si>
  <si>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</si>
  <si>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</si>
  <si>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</si>
  <si>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</si>
  <si>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</si>
  <si>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</si>
  <si>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</si>
  <si>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</si>
  <si>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</si>
  <si>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</si>
  <si>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</si>
  <si>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</si>
  <si>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</si>
  <si>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</si>
  <si>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</si>
  <si>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</si>
  <si>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</si>
  <si>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</si>
  <si>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</si>
  <si>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</si>
  <si>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</si>
  <si>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</si>
  <si>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</si>
  <si>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</si>
  <si>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</si>
  <si>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</si>
  <si>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</si>
  <si>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</si>
  <si>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</si>
  <si>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</si>
  <si>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</si>
  <si>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</si>
  <si>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</si>
  <si>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</si>
  <si>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</si>
  <si>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</si>
  <si>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</si>
  <si>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</si>
  <si>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</si>
  <si>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</si>
  <si>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</si>
  <si>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</si>
  <si>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</si>
  <si>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</si>
  <si>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</si>
  <si>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</si>
  <si>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</si>
  <si>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</si>
  <si>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</si>
  <si>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</si>
  <si>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</si>
  <si>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</si>
  <si>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</si>
  <si>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</si>
  <si>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</si>
  <si>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</si>
  <si>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</si>
  <si>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</si>
  <si>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</si>
  <si>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</si>
  <si>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</si>
  <si>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</si>
  <si>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</si>
  <si>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</si>
  <si>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</si>
  <si>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</si>
  <si>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</si>
  <si>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</si>
  <si>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</si>
  <si>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</si>
  <si>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</si>
  <si>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</si>
  <si>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</si>
  <si>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</si>
  <si>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</si>
  <si>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</si>
  <si>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</si>
  <si>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</si>
  <si>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</si>
  <si>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</si>
  <si>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</si>
  <si>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</si>
  <si>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</si>
  <si>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</si>
  <si>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</si>
  <si>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</si>
  <si>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</si>
  <si>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</si>
  <si>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</si>
  <si>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</si>
  <si>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</si>
  <si>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</si>
  <si>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</si>
  <si>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</si>
  <si>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</si>
  <si>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</si>
  <si>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</si>
  <si>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</si>
  <si>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</si>
  <si>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</si>
  <si>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</si>
  <si>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</si>
  <si>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</si>
  <si>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</si>
  <si>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</si>
  <si>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</si>
  <si>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</si>
  <si>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</si>
  <si>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</si>
  <si>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</si>
  <si>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</si>
  <si>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</si>
  <si>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</si>
  <si>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</si>
  <si>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</si>
  <si>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</si>
  <si>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</si>
  <si>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</si>
  <si>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</si>
  <si>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</si>
  <si>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</si>
  <si>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</si>
  <si>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</si>
  <si>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</si>
  <si>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</si>
  <si>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</si>
  <si>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</si>
  <si>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</si>
  <si>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</si>
  <si>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</si>
  <si>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</si>
  <si>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</si>
  <si>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</si>
  <si>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</si>
  <si>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</si>
  <si>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</si>
  <si>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</si>
  <si>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</si>
  <si>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</si>
  <si>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</si>
  <si>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</si>
  <si>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</si>
  <si>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</si>
  <si>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</si>
  <si>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</si>
  <si>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</si>
  <si>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</si>
  <si>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</si>
  <si>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</si>
  <si>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</si>
  <si>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</si>
  <si>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</si>
  <si>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</si>
  <si>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</si>
  <si>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</si>
  <si>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</si>
  <si>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</si>
  <si>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</si>
  <si>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</si>
  <si>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</si>
  <si>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</si>
  <si>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</si>
  <si>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</si>
  <si>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</si>
  <si>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</si>
  <si>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</si>
  <si>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</si>
  <si>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</si>
  <si>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</si>
  <si>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</si>
  <si>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</si>
  <si>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</si>
  <si>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</si>
  <si>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</si>
  <si>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</si>
  <si>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</si>
  <si>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</si>
  <si>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</si>
  <si>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</si>
  <si>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</si>
  <si>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</si>
  <si>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</si>
  <si>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</si>
  <si>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</si>
  <si>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</si>
  <si>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</si>
  <si>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</si>
  <si>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</si>
  <si>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</si>
  <si>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</si>
  <si>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</si>
  <si>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</si>
  <si>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</si>
  <si>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</si>
  <si>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</si>
  <si>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</si>
  <si>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</si>
  <si>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</si>
  <si>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</si>
  <si>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</si>
  <si>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</si>
  <si>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</si>
  <si>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</si>
  <si>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</si>
  <si>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</si>
  <si>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</si>
  <si>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</si>
  <si>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</si>
  <si>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</si>
  <si>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</si>
  <si>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</si>
  <si>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</si>
  <si>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</si>
  <si>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</si>
  <si>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</si>
  <si>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</si>
  <si>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</si>
  <si>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</si>
  <si>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</si>
  <si>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</si>
  <si>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</si>
  <si>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</si>
  <si>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</si>
  <si>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</si>
  <si>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</si>
  <si>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</si>
  <si>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</si>
  <si>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</si>
  <si>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</si>
  <si>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</si>
  <si>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</si>
  <si>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</si>
  <si>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</si>
  <si>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</si>
  <si>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</si>
  <si>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</si>
  <si>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</si>
  <si>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</si>
  <si>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</si>
  <si>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</si>
  <si>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</si>
  <si>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</si>
  <si>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</si>
  <si>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</si>
  <si>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</si>
  <si>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</si>
  <si>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</si>
  <si>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</si>
  <si>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</si>
  <si>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</si>
  <si>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</si>
  <si>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</si>
  <si>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</si>
  <si>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</si>
  <si>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</si>
  <si>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</si>
  <si>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</si>
  <si>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</si>
  <si>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</si>
  <si>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</si>
  <si>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</si>
  <si>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</si>
  <si>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</si>
  <si>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</si>
  <si>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</si>
  <si>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</si>
  <si>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</si>
  <si>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</si>
  <si>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</si>
  <si>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</si>
  <si>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</si>
  <si>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</si>
  <si>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</si>
  <si>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</si>
  <si>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</si>
  <si>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</si>
  <si>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</si>
  <si>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</si>
  <si>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</si>
  <si>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</si>
  <si>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</si>
  <si>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</si>
  <si>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</si>
  <si>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</si>
  <si>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</si>
  <si>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</si>
  <si>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</si>
  <si>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</si>
  <si>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</si>
  <si>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</si>
  <si>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</si>
  <si>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</si>
  <si>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</si>
  <si>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</si>
  <si>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</si>
  <si>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</si>
  <si>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</si>
  <si>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</si>
  <si>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</si>
  <si>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</si>
  <si>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</si>
  <si>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</si>
  <si>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</si>
  <si>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</si>
  <si>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</si>
  <si>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</si>
  <si>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</si>
  <si>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</si>
  <si>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</si>
  <si>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</si>
  <si>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</si>
  <si>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</si>
  <si>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</si>
  <si>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</si>
  <si>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</si>
  <si>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</si>
  <si>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</si>
  <si>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</si>
  <si>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</si>
  <si>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</si>
  <si>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</si>
  <si>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</si>
  <si>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</si>
  <si>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</si>
  <si>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</si>
  <si>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</si>
  <si>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</si>
  <si>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</si>
  <si>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</si>
  <si>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</si>
  <si>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</si>
  <si>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</si>
  <si>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</si>
  <si>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</si>
  <si>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</si>
  <si>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</si>
  <si>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</si>
  <si>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</si>
  <si>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</si>
  <si>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</si>
  <si>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</si>
  <si>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</si>
  <si>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</si>
  <si>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</si>
  <si>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</si>
  <si>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</si>
  <si>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</si>
  <si>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</si>
  <si>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</si>
  <si>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</si>
  <si>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</si>
  <si>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</si>
  <si>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</si>
  <si>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</si>
  <si>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</si>
  <si>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</si>
  <si>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</si>
  <si>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</si>
  <si>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</si>
  <si>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</si>
  <si>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</si>
  <si>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</si>
  <si>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</si>
  <si>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</si>
  <si>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</si>
  <si>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</si>
  <si>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</si>
  <si>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</si>
  <si>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</si>
  <si>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</si>
  <si>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</si>
  <si>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</si>
  <si>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</si>
  <si>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</si>
  <si>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</si>
  <si>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</si>
  <si>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</si>
  <si>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</si>
  <si>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</si>
  <si>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</si>
  <si>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</si>
  <si>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</si>
  <si>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</si>
  <si>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</si>
  <si>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</si>
  <si>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</si>
  <si>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</si>
  <si>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</si>
  <si>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</si>
  <si>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</si>
  <si>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</si>
  <si>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</si>
  <si>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</si>
  <si>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</si>
  <si>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</si>
  <si>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</si>
  <si>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</si>
  <si>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</si>
  <si>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</si>
  <si>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</si>
  <si>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</si>
  <si>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</si>
  <si>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</si>
  <si>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</si>
  <si>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</si>
  <si>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</si>
  <si>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</si>
  <si>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</si>
  <si>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</si>
  <si>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</si>
  <si>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</si>
  <si>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</si>
  <si>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</si>
  <si>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</si>
  <si>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</si>
  <si>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</si>
  <si>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</si>
  <si>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</si>
  <si>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</si>
  <si>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</si>
  <si>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</si>
  <si>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</si>
  <si>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</si>
  <si>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</si>
  <si>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</si>
  <si>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</si>
  <si>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</si>
  <si>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</si>
  <si>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</si>
  <si>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</si>
  <si>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</si>
  <si>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</si>
  <si>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</si>
  <si>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</si>
  <si>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</si>
  <si>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</si>
  <si>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</si>
  <si>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</si>
  <si>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</si>
  <si>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</si>
  <si>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</si>
  <si>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</si>
  <si>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</si>
  <si>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</si>
  <si>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</si>
  <si>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</si>
  <si>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</si>
  <si>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</si>
  <si>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</si>
  <si>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</si>
  <si>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</si>
  <si>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</si>
  <si>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</si>
  <si>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</si>
  <si>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</si>
  <si>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</si>
  <si>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</si>
  <si>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</si>
  <si>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</si>
  <si>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</si>
  <si>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</si>
  <si>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</si>
  <si>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</si>
  <si>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</si>
  <si>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</si>
  <si>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</si>
  <si>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</si>
  <si>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</si>
  <si>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</si>
  <si>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</si>
  <si>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</si>
  <si>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</si>
  <si>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</si>
  <si>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</si>
  <si>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</si>
  <si>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</si>
  <si>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</si>
  <si>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</si>
  <si>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</si>
  <si>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</si>
  <si>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</si>
  <si>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</si>
  <si>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</si>
  <si>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</si>
  <si>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</si>
  <si>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</si>
  <si>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</si>
  <si>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</si>
  <si>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</si>
  <si>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</si>
  <si>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</si>
  <si>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</si>
  <si>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</si>
  <si>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</si>
  <si>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</si>
  <si>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</si>
  <si>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</si>
  <si>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</si>
  <si>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</si>
  <si>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</si>
  <si>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</si>
  <si>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</si>
  <si>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</si>
  <si>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</si>
  <si>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</si>
  <si>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</si>
  <si>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</si>
  <si>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</si>
  <si>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</si>
  <si>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</si>
  <si>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</si>
  <si>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</si>
  <si>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</si>
  <si>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</si>
  <si>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</si>
  <si>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</si>
  <si>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</si>
  <si>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</si>
  <si>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</si>
  <si>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</si>
  <si>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</si>
  <si>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</si>
  <si>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</si>
  <si>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</si>
  <si>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</si>
  <si>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</si>
  <si>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</si>
  <si>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</si>
  <si>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</si>
  <si>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</si>
  <si>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</si>
  <si>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</si>
  <si>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</si>
  <si>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</si>
  <si>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</si>
  <si>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</si>
  <si>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</si>
  <si>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</si>
  <si>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</si>
  <si>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</si>
  <si>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</si>
  <si>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</si>
  <si>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</si>
  <si>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</si>
  <si>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</si>
  <si>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</si>
  <si>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</si>
  <si>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</si>
  <si>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</si>
  <si>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</si>
  <si>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</si>
  <si>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</si>
  <si>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</si>
  <si>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</si>
  <si>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</si>
  <si>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</si>
  <si>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</si>
  <si>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</si>
  <si>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</si>
  <si>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</si>
  <si>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</si>
  <si>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</si>
  <si>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</si>
  <si>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</si>
  <si>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</si>
  <si>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</si>
  <si>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</si>
  <si>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</si>
  <si>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</si>
  <si>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</si>
  <si>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</si>
  <si>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</si>
  <si>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</si>
  <si>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</si>
  <si>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</si>
  <si>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</si>
  <si>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</si>
  <si>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</si>
  <si>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</si>
  <si>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</si>
  <si>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</si>
  <si>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</si>
  <si>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</si>
  <si>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</si>
  <si>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</si>
  <si>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</si>
  <si>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</si>
  <si>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</si>
  <si>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</si>
  <si>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</si>
  <si>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</si>
  <si>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</si>
  <si>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</si>
  <si>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</si>
  <si>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</si>
  <si>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</si>
  <si>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</si>
  <si>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</si>
  <si>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</si>
  <si>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</si>
  <si>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</si>
  <si>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</si>
  <si>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</si>
  <si>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</si>
  <si>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</si>
  <si>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</si>
  <si>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</si>
  <si>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</si>
  <si>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</si>
  <si>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</si>
  <si>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</si>
  <si>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</si>
  <si>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</si>
  <si>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</si>
  <si>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</si>
  <si>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</si>
  <si>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</si>
  <si>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</si>
  <si>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</si>
  <si>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</si>
  <si>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</si>
  <si>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</si>
  <si>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</si>
  <si>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</si>
  <si>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</si>
  <si>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</si>
  <si>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</si>
  <si>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</si>
  <si>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</si>
  <si>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</si>
  <si>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</si>
  <si>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</si>
  <si>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</si>
  <si>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</si>
  <si>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</si>
  <si>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</si>
  <si>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</si>
  <si>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</si>
  <si>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</si>
  <si>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</si>
  <si>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</si>
  <si>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</si>
  <si>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</si>
  <si>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</si>
  <si>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</si>
  <si>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</si>
  <si>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</si>
  <si>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</si>
  <si>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</si>
  <si>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</si>
  <si>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</si>
  <si>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</si>
  <si>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</si>
  <si>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</si>
  <si>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</si>
  <si>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</si>
  <si>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</si>
  <si>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</si>
  <si>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</si>
  <si>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</si>
  <si>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</si>
  <si>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</si>
  <si>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</si>
  <si>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</si>
  <si>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</si>
  <si>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</si>
  <si>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</si>
  <si>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</si>
  <si>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</si>
  <si>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</si>
  <si>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</si>
  <si>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</si>
  <si>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</si>
  <si>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</si>
  <si>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</si>
  <si>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</si>
  <si>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</si>
  <si>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</si>
  <si>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</si>
  <si>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</si>
  <si>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</si>
  <si>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</si>
  <si>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</si>
  <si>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</si>
  <si>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</si>
  <si>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</si>
  <si>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</si>
  <si>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</si>
  <si>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</si>
  <si>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</si>
  <si>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</si>
  <si>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</si>
  <si>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</si>
  <si>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</si>
  <si>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</si>
  <si>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</si>
  <si>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</si>
  <si>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</si>
  <si>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</si>
  <si>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</si>
  <si>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</si>
  <si>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</si>
  <si>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</si>
  <si>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</si>
  <si>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</si>
  <si>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</si>
  <si>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</si>
  <si>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</si>
  <si>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</si>
  <si>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</si>
  <si>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</si>
  <si>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</si>
  <si>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</si>
  <si>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</si>
  <si>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</si>
  <si>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</si>
  <si>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</si>
  <si>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</si>
  <si>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</si>
  <si>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</si>
  <si>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</si>
  <si>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</si>
  <si>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</si>
  <si>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</si>
  <si>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</si>
  <si>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</si>
  <si>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</si>
  <si>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</si>
  <si>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</si>
  <si>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</si>
  <si>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</si>
  <si>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</si>
  <si>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</si>
  <si>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</si>
  <si>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</si>
  <si>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</si>
  <si>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</si>
  <si>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</si>
  <si>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</si>
  <si>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</si>
  <si>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</si>
  <si>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</si>
  <si>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</si>
  <si>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</si>
  <si>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</si>
  <si>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</si>
  <si>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</si>
  <si>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</si>
  <si>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</si>
  <si>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</si>
  <si>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</si>
  <si>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</si>
  <si>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</si>
  <si>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</si>
  <si>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</si>
  <si>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</si>
  <si>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</si>
  <si>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</si>
  <si>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</si>
  <si>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</si>
  <si>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</si>
  <si>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</si>
  <si>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</si>
  <si>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</si>
  <si>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</si>
  <si>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</si>
  <si>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</si>
  <si>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</si>
  <si>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</si>
  <si>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</si>
  <si>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</si>
  <si>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</si>
  <si>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</si>
  <si>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</si>
  <si>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</si>
  <si>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</si>
  <si>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</si>
  <si>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</si>
  <si>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</si>
  <si>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</si>
  <si>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</si>
  <si>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</si>
  <si>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</si>
  <si>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</si>
  <si>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</si>
  <si>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</si>
  <si>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</si>
  <si>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</si>
  <si>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</si>
  <si>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</si>
  <si>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</si>
  <si>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</si>
  <si>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</si>
  <si>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</si>
  <si>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</si>
  <si>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</si>
  <si>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</si>
  <si>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</si>
  <si>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</si>
  <si>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</si>
  <si>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</si>
  <si>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</si>
  <si>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</si>
  <si>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</si>
  <si>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</si>
  <si>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</si>
  <si>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</si>
  <si>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</si>
  <si>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</si>
  <si>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</si>
  <si>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</si>
  <si>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</si>
  <si>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</si>
  <si>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</si>
  <si>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</si>
  <si>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</si>
  <si>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</si>
  <si>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</si>
  <si>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</si>
  <si>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</si>
  <si>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</si>
  <si>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</si>
  <si>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</si>
  <si>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</si>
  <si>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</si>
  <si>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</si>
  <si>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</si>
  <si>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</si>
  <si>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</si>
  <si>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</si>
  <si>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</si>
  <si>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</si>
  <si>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</si>
  <si>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</si>
  <si>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</si>
  <si>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</si>
  <si>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</si>
  <si>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</si>
  <si>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</si>
  <si>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</si>
  <si>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</si>
  <si>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</si>
  <si>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</si>
  <si>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</si>
  <si>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</si>
  <si>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</si>
  <si>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</si>
  <si>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</si>
  <si>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</si>
  <si>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</si>
  <si>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</si>
  <si>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</si>
  <si>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</si>
  <si>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</si>
  <si>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</si>
  <si>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</si>
  <si>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</si>
  <si>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</si>
  <si>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</si>
  <si>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</si>
  <si>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</si>
  <si>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</si>
  <si>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</si>
  <si>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</si>
  <si>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</si>
  <si>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</si>
  <si>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</si>
  <si>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</si>
  <si>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</si>
  <si>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</si>
  <si>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</si>
  <si>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</si>
  <si>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</si>
  <si>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</si>
  <si>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</si>
  <si>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</si>
  <si>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</si>
  <si>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</si>
  <si>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</si>
  <si>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</si>
  <si>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</si>
  <si>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</si>
  <si>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</si>
  <si>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</si>
  <si>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</si>
  <si>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</si>
  <si>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</si>
  <si>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</si>
  <si>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</si>
  <si>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</si>
  <si>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</si>
  <si>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</si>
  <si>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</si>
  <si>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</si>
  <si>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</si>
  <si>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</si>
  <si>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</si>
  <si>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</si>
  <si>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</si>
  <si>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</si>
  <si>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</si>
  <si>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</si>
  <si>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</si>
  <si>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</si>
  <si>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</si>
  <si>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</si>
  <si>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</si>
  <si>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</si>
  <si>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</si>
  <si>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</si>
  <si>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</si>
  <si>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</si>
  <si>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</si>
  <si>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</si>
  <si>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</si>
  <si>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</si>
  <si>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</si>
  <si>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</si>
  <si>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</si>
  <si>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</si>
  <si>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</si>
  <si>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</si>
  <si>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</si>
  <si>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</si>
  <si>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</si>
  <si>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</si>
  <si>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</si>
  <si>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</si>
  <si>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</si>
  <si>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</si>
  <si>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</si>
  <si>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</si>
  <si>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</si>
  <si>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</si>
  <si>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</si>
  <si>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</si>
  <si>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</si>
  <si>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</si>
  <si>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</si>
  <si>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</si>
  <si>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</si>
  <si>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</si>
  <si>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</si>
  <si>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</si>
  <si>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</si>
  <si>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</si>
  <si>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</si>
  <si>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</si>
  <si>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</si>
  <si>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</si>
  <si>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</si>
  <si>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</si>
  <si>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</si>
  <si>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</si>
  <si>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</si>
  <si>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</si>
  <si>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</si>
  <si>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</si>
  <si>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</si>
  <si>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</si>
  <si>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</si>
  <si>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</si>
  <si>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</si>
  <si>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</si>
  <si>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</si>
  <si>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</si>
  <si>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</si>
  <si>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</si>
  <si>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</si>
  <si>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</si>
  <si>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</si>
  <si>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</si>
  <si>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</si>
  <si>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</si>
  <si>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</si>
  <si>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</si>
  <si>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</si>
  <si>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</si>
  <si>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</si>
  <si>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</si>
  <si>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</si>
  <si>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</si>
  <si>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</si>
  <si>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</si>
  <si>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</si>
  <si>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</si>
  <si>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</si>
  <si>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</si>
  <si>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</si>
  <si>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</si>
  <si>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</si>
  <si>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</si>
  <si>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</si>
  <si>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</si>
  <si>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</si>
  <si>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</si>
  <si>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</si>
  <si>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</si>
  <si>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</si>
  <si>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</si>
  <si>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</si>
  <si>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</si>
  <si>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</si>
  <si>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</si>
  <si>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</si>
  <si>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</si>
  <si>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</si>
  <si>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</si>
  <si>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</si>
  <si>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</si>
  <si>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</si>
  <si>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</si>
  <si>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</si>
  <si>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</si>
  <si>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</si>
  <si>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</si>
  <si>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</si>
  <si>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</si>
  <si>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</si>
  <si>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</si>
  <si>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</si>
  <si>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</si>
  <si>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</si>
  <si>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</si>
  <si>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</si>
  <si>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</si>
  <si>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</si>
  <si>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</si>
  <si>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</si>
  <si>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</si>
  <si>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</si>
  <si>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</si>
  <si>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</si>
  <si>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</si>
  <si>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</si>
  <si>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</si>
  <si>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</si>
  <si>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</si>
  <si>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</si>
  <si>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</si>
  <si>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</si>
  <si>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</si>
  <si>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</si>
  <si>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</si>
  <si>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</si>
  <si>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</si>
  <si>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</si>
  <si>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</si>
  <si>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</si>
  <si>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</si>
  <si>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</si>
  <si>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</si>
  <si>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</si>
  <si>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</si>
  <si>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</si>
  <si>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</si>
  <si>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</si>
  <si>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</si>
  <si>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</si>
  <si>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</si>
  <si>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</si>
  <si>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</si>
  <si>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</si>
  <si>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</si>
  <si>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</si>
  <si>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</si>
  <si>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</si>
  <si>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</si>
  <si>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</si>
  <si>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</si>
  <si>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</si>
  <si>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</si>
  <si>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</si>
  <si>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</si>
  <si>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</si>
  <si>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</si>
  <si>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</si>
  <si>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</si>
  <si>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</si>
  <si>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</si>
  <si>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</si>
  <si>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</si>
  <si>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</si>
  <si>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</si>
  <si>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</si>
  <si>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</si>
  <si>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</si>
  <si>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</si>
  <si>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</si>
  <si>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</si>
  <si>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</si>
  <si>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</si>
  <si>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</si>
  <si>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</si>
  <si>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</si>
  <si>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</si>
  <si>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</si>
  <si>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</si>
  <si>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</si>
  <si>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</si>
  <si>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</si>
  <si>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</si>
  <si>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</si>
  <si>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</si>
  <si>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</si>
  <si>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</si>
  <si>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</si>
  <si>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</si>
  <si>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</si>
  <si>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</si>
  <si>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</si>
  <si>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</si>
  <si>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</si>
  <si>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</si>
  <si>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</si>
  <si>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</si>
  <si>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</si>
  <si>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</si>
  <si>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</si>
  <si>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</si>
  <si>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</si>
  <si>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</si>
  <si>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</si>
  <si>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</si>
  <si>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</si>
  <si>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</si>
  <si>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</si>
  <si>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</si>
  <si>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</si>
  <si>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</si>
  <si>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</si>
  <si>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</si>
  <si>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</si>
  <si>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</si>
  <si>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</si>
  <si>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</si>
  <si>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</si>
  <si>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</si>
  <si>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</si>
  <si>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</si>
  <si>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</si>
  <si>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</si>
  <si>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</si>
  <si>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</si>
  <si>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</si>
  <si>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</si>
  <si>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</si>
  <si>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</si>
  <si>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</si>
  <si>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</si>
  <si>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</si>
  <si>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</si>
  <si>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</si>
  <si>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</si>
  <si>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</si>
  <si>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</si>
  <si>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</si>
  <si>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</si>
  <si>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</si>
  <si>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</si>
  <si>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</si>
  <si>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</si>
  <si>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</si>
  <si>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</si>
  <si>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</si>
  <si>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</si>
  <si>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</si>
  <si>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</si>
  <si>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</si>
  <si>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</si>
  <si>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</si>
  <si>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</si>
  <si>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</si>
  <si>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</si>
  <si>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</si>
  <si>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</si>
  <si>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</si>
  <si>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</si>
  <si>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</si>
  <si>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</si>
  <si>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</si>
  <si>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</si>
  <si>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</si>
  <si>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</si>
  <si>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</si>
  <si>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</si>
  <si>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</si>
  <si>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</si>
  <si>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</si>
  <si>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</si>
  <si>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</si>
  <si>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</si>
  <si>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</si>
  <si>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</si>
  <si>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</si>
  <si>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</si>
  <si>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</si>
  <si>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</si>
  <si>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</si>
  <si>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</si>
  <si>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</si>
  <si>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</si>
  <si>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</si>
  <si>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</si>
  <si>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</si>
  <si>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</si>
  <si>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</si>
  <si>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</si>
  <si>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</si>
  <si>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</si>
  <si>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</si>
  <si>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</si>
  <si>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</si>
  <si>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</si>
  <si>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</si>
  <si>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</si>
  <si>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</si>
  <si>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</si>
  <si>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</si>
  <si>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</si>
  <si>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</si>
  <si>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</si>
  <si>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</si>
  <si>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</si>
  <si>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</si>
  <si>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</si>
  <si>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</si>
  <si>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</si>
  <si>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</si>
  <si>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</si>
  <si>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</si>
  <si>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</si>
  <si>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</si>
  <si>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</si>
  <si>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</si>
  <si>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</si>
  <si>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</si>
  <si>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</si>
  <si>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</si>
  <si>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</si>
  <si>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</si>
  <si>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</si>
  <si>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</si>
  <si>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</si>
  <si>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</si>
  <si>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</si>
  <si>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</si>
  <si>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</si>
  <si>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</si>
  <si>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</si>
  <si>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</si>
  <si>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</si>
  <si>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</si>
  <si>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</si>
  <si>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</si>
  <si>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</si>
  <si>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</si>
  <si>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</si>
  <si>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</si>
  <si>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</si>
  <si>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</si>
  <si>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</si>
  <si>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</si>
  <si>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</si>
  <si>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</si>
  <si>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</si>
  <si>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</si>
  <si>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</si>
  <si>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</si>
  <si>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</si>
  <si>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</si>
  <si>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</si>
  <si>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</si>
  <si>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</si>
  <si>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</si>
  <si>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</si>
  <si>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</si>
  <si>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</si>
  <si>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</si>
  <si>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</si>
  <si>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</si>
  <si>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</si>
  <si>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</si>
  <si>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</si>
  <si>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</si>
  <si>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</si>
  <si>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</si>
  <si>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</si>
  <si>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</si>
  <si>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</si>
  <si>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</si>
  <si>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</si>
  <si>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</si>
  <si>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</si>
  <si>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</si>
  <si>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</si>
  <si>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</si>
  <si>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</si>
  <si>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</si>
  <si>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</si>
  <si>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</si>
  <si>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</si>
  <si>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</si>
  <si>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</si>
  <si>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</si>
  <si>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</si>
  <si>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</si>
  <si>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</si>
  <si>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</si>
  <si>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</si>
  <si>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</si>
  <si>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</si>
  <si>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</si>
  <si>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</si>
  <si>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</si>
  <si>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</si>
  <si>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</si>
  <si>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</si>
  <si>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</si>
  <si>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</si>
  <si>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</si>
  <si>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</si>
  <si>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</si>
  <si>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</si>
  <si>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</si>
  <si>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</si>
  <si>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</si>
  <si>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</si>
  <si>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</si>
  <si>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</si>
  <si>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</si>
  <si>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</si>
  <si>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</si>
  <si>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</si>
  <si>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</si>
  <si>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</si>
  <si>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</si>
  <si>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</si>
  <si>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</si>
  <si>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</si>
  <si>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</si>
  <si>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</si>
  <si>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</si>
  <si>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</si>
  <si>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</si>
  <si>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</si>
  <si>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</si>
  <si>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</si>
  <si>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</si>
  <si>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</si>
  <si>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</si>
  <si>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</si>
  <si>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</si>
  <si>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</si>
  <si>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</si>
  <si>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</si>
  <si>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</si>
  <si>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</si>
  <si>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</si>
  <si>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</si>
  <si>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</si>
  <si>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</si>
  <si>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</si>
  <si>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</si>
  <si>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</si>
  <si>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</si>
  <si>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</si>
  <si>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</si>
  <si>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</si>
  <si>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</si>
  <si>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</si>
  <si>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</si>
  <si>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</si>
  <si>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</si>
  <si>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</si>
  <si>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</si>
  <si>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</si>
  <si>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</si>
  <si>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</si>
  <si>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</si>
  <si>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</si>
  <si>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</si>
  <si>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</si>
  <si>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</si>
  <si>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</si>
  <si>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</si>
  <si>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</si>
  <si>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</si>
  <si>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</si>
  <si>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</si>
  <si>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</si>
  <si>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</si>
  <si>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</si>
  <si>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</si>
  <si>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</si>
  <si>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</si>
  <si>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</si>
  <si>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</si>
  <si>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</si>
  <si>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</si>
  <si>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</si>
  <si>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</si>
  <si>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</si>
  <si>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</si>
  <si>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</si>
  <si>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</si>
  <si>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</si>
  <si>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</si>
  <si>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</si>
  <si>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</si>
  <si>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</si>
  <si>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</si>
  <si>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</si>
  <si>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</si>
  <si>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</si>
  <si>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</si>
  <si>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</si>
  <si>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</si>
  <si>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</si>
  <si>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</si>
  <si>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</si>
  <si>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</si>
  <si>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</si>
  <si>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</si>
  <si>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</si>
  <si>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</si>
  <si>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</si>
  <si>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</si>
  <si>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</si>
  <si>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</si>
  <si>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</si>
  <si>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</si>
  <si>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</si>
  <si>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</si>
  <si>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</si>
  <si>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</si>
  <si>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</si>
  <si>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</si>
  <si>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</si>
  <si>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</si>
  <si>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</si>
  <si>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</si>
  <si>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</si>
  <si>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</si>
  <si>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</si>
  <si>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</si>
  <si>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</si>
  <si>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</si>
  <si>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</si>
  <si>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</si>
  <si>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</si>
  <si>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</si>
  <si>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</si>
  <si>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</si>
  <si>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</si>
  <si>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</si>
  <si>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</si>
  <si>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</si>
  <si>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</si>
  <si>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</si>
  <si>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</si>
  <si>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</si>
  <si>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</si>
  <si>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</si>
  <si>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</si>
  <si>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</si>
  <si>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</si>
  <si>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</si>
  <si>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</si>
  <si>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</si>
  <si>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</si>
  <si>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</si>
  <si>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</si>
  <si>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</si>
  <si>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</si>
  <si>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</si>
  <si>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</si>
  <si>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</si>
  <si>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</si>
  <si>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</si>
  <si>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</si>
  <si>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</si>
  <si>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</si>
  <si>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</si>
  <si>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</si>
  <si>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</si>
  <si>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</si>
  <si>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</si>
  <si>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</si>
  <si>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</si>
  <si>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</si>
  <si>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</si>
  <si>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</si>
  <si>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</si>
  <si>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</si>
  <si>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</si>
  <si>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</si>
  <si>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</si>
  <si>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</si>
  <si>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</si>
  <si>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</si>
  <si>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</si>
  <si>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</si>
  <si>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</si>
  <si>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</si>
  <si>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</si>
  <si>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</si>
  <si>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</si>
  <si>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</si>
  <si>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</si>
  <si>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</si>
  <si>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</si>
  <si>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</si>
  <si>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</si>
  <si>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</si>
  <si>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</si>
  <si>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</si>
  <si>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</si>
  <si>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</si>
  <si>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</si>
  <si>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</si>
  <si>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</si>
  <si>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</si>
  <si>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</si>
  <si>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</si>
  <si>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</si>
  <si>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</si>
  <si>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</si>
  <si>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</si>
  <si>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</si>
  <si>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</si>
  <si>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</si>
  <si>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</si>
  <si>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</si>
  <si>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</si>
  <si>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</si>
  <si>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</si>
  <si>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</si>
  <si>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</si>
  <si>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</si>
  <si>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</si>
  <si>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</si>
  <si>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</si>
  <si>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</si>
  <si>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</si>
  <si>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</si>
  <si>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</si>
  <si>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</si>
  <si>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</si>
  <si>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</si>
  <si>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</si>
  <si>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</si>
  <si>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</si>
  <si>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</si>
  <si>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</si>
  <si>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</si>
  <si>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</si>
  <si>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</si>
  <si>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</si>
  <si>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</si>
  <si>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</si>
  <si>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</si>
  <si>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</si>
  <si>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</si>
  <si>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</si>
  <si>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</si>
  <si>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</si>
  <si>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</si>
  <si>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</si>
  <si>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</si>
  <si>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</si>
  <si>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</si>
  <si>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</si>
  <si>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</si>
  <si>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</si>
  <si>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</si>
  <si>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</si>
  <si>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</si>
  <si>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</si>
  <si>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</si>
  <si>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</si>
  <si>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</si>
  <si>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</si>
  <si>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</si>
  <si>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</si>
  <si>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</si>
  <si>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</si>
  <si>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</si>
  <si>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</si>
  <si>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</si>
  <si>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</si>
  <si>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</si>
  <si>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</si>
  <si>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</si>
  <si>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</si>
  <si>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</si>
  <si>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</si>
  <si>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</si>
  <si>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</si>
  <si>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</si>
  <si>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</si>
  <si>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</si>
  <si>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</si>
  <si>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</si>
  <si>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</si>
  <si>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</si>
  <si>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</si>
  <si>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</si>
  <si>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</si>
  <si>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</si>
  <si>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</si>
  <si>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</si>
  <si>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</si>
  <si>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</si>
  <si>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</si>
  <si>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</si>
  <si>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</si>
  <si>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</si>
  <si>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</si>
  <si>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</si>
  <si>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</si>
  <si>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</si>
  <si>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</si>
  <si>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</si>
  <si>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</si>
  <si>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</si>
  <si>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</si>
  <si>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</si>
  <si>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</si>
  <si>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</si>
  <si>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</si>
  <si>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</si>
  <si>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</si>
  <si>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</si>
  <si>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</si>
  <si>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</si>
  <si>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</si>
  <si>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</si>
  <si>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</si>
  <si>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</si>
  <si>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</si>
  <si>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</si>
  <si>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</si>
  <si>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</si>
  <si>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</si>
  <si>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</si>
  <si>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</si>
  <si>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</si>
  <si>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</si>
  <si>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</si>
  <si>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</si>
  <si>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</si>
  <si>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</si>
  <si>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</si>
  <si>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</si>
  <si>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</si>
  <si>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</si>
  <si>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</si>
  <si>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</si>
  <si>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</si>
  <si>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</si>
  <si>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</si>
  <si>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</si>
  <si>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</si>
  <si>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</si>
  <si>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</si>
  <si>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</si>
  <si>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</si>
  <si>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</si>
  <si>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</si>
  <si>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</si>
  <si>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</si>
  <si>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</si>
  <si>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</si>
  <si>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</si>
  <si>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</si>
  <si>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</si>
  <si>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</si>
  <si>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</si>
  <si>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</si>
  <si>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</si>
  <si>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</si>
  <si>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</si>
  <si>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</si>
  <si>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</si>
  <si>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</si>
  <si>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</si>
  <si>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</si>
  <si>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</si>
  <si>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</si>
  <si>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</si>
  <si>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</si>
  <si>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</si>
  <si>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</si>
  <si>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</si>
  <si>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</si>
  <si>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</si>
  <si>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</si>
  <si>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</si>
  <si>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</si>
  <si>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</si>
  <si>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</si>
  <si>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</si>
  <si>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</si>
  <si>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</si>
  <si>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</si>
  <si>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</si>
  <si>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</si>
  <si>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</si>
  <si>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</si>
  <si>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</si>
  <si>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</si>
  <si>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</si>
  <si>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</si>
  <si>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</si>
  <si>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</si>
  <si>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</si>
  <si>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</si>
  <si>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</si>
  <si>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</si>
  <si>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</si>
  <si>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</si>
  <si>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</si>
  <si>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</si>
  <si>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</si>
  <si>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</si>
  <si>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</si>
  <si>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</si>
  <si>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</si>
  <si>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</si>
  <si>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</si>
  <si>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</si>
  <si>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</si>
  <si>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</si>
  <si>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</si>
  <si>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</si>
  <si>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</si>
  <si>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</si>
  <si>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</si>
  <si>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</si>
  <si>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</si>
  <si>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</si>
  <si>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</si>
  <si>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</si>
  <si>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</si>
  <si>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</si>
  <si>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</si>
  <si>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</si>
  <si>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</si>
  <si>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</si>
  <si>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</si>
  <si>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</si>
  <si>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</si>
  <si>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</si>
  <si>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</si>
  <si>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</si>
  <si>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</si>
  <si>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</si>
  <si>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</si>
  <si>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</si>
  <si>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</si>
  <si>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</si>
  <si>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</si>
  <si>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</si>
  <si>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</si>
  <si>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</si>
  <si>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</si>
  <si>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</si>
  <si>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</si>
  <si>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</si>
  <si>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</si>
  <si>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</si>
  <si>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</si>
  <si>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</si>
  <si>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</si>
  <si>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</si>
  <si>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</si>
  <si>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</si>
  <si>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</si>
  <si>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</si>
  <si>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</si>
  <si>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</si>
  <si>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</si>
  <si>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</si>
  <si>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</si>
  <si>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</si>
  <si>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</si>
  <si>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</si>
  <si>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</si>
  <si>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</si>
  <si>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</si>
  <si>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</si>
  <si>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</si>
  <si>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</si>
  <si>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</si>
  <si>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</si>
  <si>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</si>
  <si>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</si>
  <si>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</si>
  <si>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</si>
  <si>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</si>
  <si>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</si>
  <si>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</si>
  <si>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</si>
  <si>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</si>
  <si>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</si>
  <si>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</si>
  <si>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</si>
  <si>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</si>
  <si>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</si>
  <si>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</si>
  <si>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</si>
  <si>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</si>
  <si>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</si>
  <si>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</si>
  <si>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</si>
  <si>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</si>
  <si>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</si>
  <si>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</si>
  <si>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</si>
  <si>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</si>
  <si>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</si>
  <si>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</si>
  <si>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</si>
  <si>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</si>
  <si>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</si>
  <si>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</si>
  <si>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</si>
  <si>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</si>
  <si>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</si>
  <si>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</si>
  <si>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</si>
  <si>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</si>
  <si>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</si>
  <si>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</si>
  <si>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</si>
  <si>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</si>
  <si>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</si>
  <si>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</si>
  <si>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</si>
  <si>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</si>
  <si>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</si>
  <si>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</si>
  <si>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</si>
  <si>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</si>
  <si>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</si>
  <si>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</si>
  <si>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</si>
  <si>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</si>
  <si>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</si>
  <si>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</si>
  <si>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</si>
  <si>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</si>
  <si>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</si>
  <si>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</si>
  <si>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</si>
  <si>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</si>
  <si>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</si>
  <si>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</si>
  <si>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</si>
  <si>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</si>
  <si>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</si>
  <si>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</si>
  <si>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</si>
  <si>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</si>
  <si>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</si>
  <si>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</si>
  <si>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</si>
  <si>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</si>
  <si>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</si>
  <si>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</si>
  <si>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</si>
  <si>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</si>
  <si>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</si>
  <si>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</si>
  <si>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</si>
  <si>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</si>
  <si>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</si>
  <si>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</si>
  <si>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</si>
  <si>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</si>
  <si>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</si>
  <si>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</si>
  <si>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</si>
  <si>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</si>
  <si>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</si>
  <si>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</si>
  <si>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</si>
  <si>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</si>
  <si>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</si>
  <si>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</si>
  <si>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</si>
  <si>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</si>
  <si>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</si>
  <si>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</si>
  <si>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</si>
  <si>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</si>
  <si>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</si>
  <si>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</si>
  <si>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</si>
  <si>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</si>
  <si>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</si>
  <si>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</si>
  <si>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</si>
  <si>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</si>
  <si>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</si>
  <si>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</si>
  <si>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</si>
  <si>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</si>
  <si>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</si>
  <si>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</si>
  <si>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</si>
  <si>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</si>
  <si>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</si>
  <si>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</si>
  <si>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</si>
  <si>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</si>
  <si>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</si>
  <si>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</si>
  <si>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</si>
  <si>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</si>
  <si>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</si>
  <si>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</si>
  <si>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</si>
  <si>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</si>
  <si>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</si>
  <si>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</si>
  <si>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</si>
  <si>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</si>
  <si>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</si>
  <si>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</si>
  <si>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</si>
  <si>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</si>
  <si>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</si>
  <si>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</si>
  <si>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</si>
  <si>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</si>
  <si>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</si>
  <si>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</si>
  <si>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</si>
  <si>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</si>
  <si>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</si>
  <si>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</si>
  <si>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</si>
  <si>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</si>
  <si>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</si>
  <si>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</si>
  <si>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</si>
  <si>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</si>
  <si>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</si>
  <si>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</si>
  <si>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</si>
  <si>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</si>
  <si>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</si>
  <si>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</si>
  <si>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</si>
  <si>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</si>
  <si>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</si>
  <si>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</si>
  <si>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</si>
  <si>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</si>
  <si>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</si>
  <si>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</si>
  <si>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</si>
  <si>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</si>
  <si>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</si>
  <si>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</si>
  <si>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</si>
  <si>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</si>
  <si>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</si>
  <si>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</si>
  <si>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</si>
  <si>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</si>
  <si>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</si>
  <si>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</si>
  <si>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</si>
  <si>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</si>
  <si>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</si>
  <si>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</si>
  <si>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</si>
  <si>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</si>
  <si>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</si>
  <si>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</si>
  <si>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</si>
  <si>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</si>
  <si>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</si>
  <si>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</si>
  <si>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</si>
  <si>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</si>
  <si>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</si>
  <si>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</si>
  <si>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</si>
  <si>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</si>
  <si>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</si>
  <si>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</si>
  <si>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</si>
  <si>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</si>
  <si>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</si>
  <si>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</si>
  <si>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</si>
  <si>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</si>
  <si>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</si>
  <si>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</si>
  <si>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</si>
  <si>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</si>
  <si>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</si>
  <si>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</si>
  <si>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</si>
  <si>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</si>
  <si>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</si>
  <si>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</si>
  <si>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</si>
  <si>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</si>
  <si>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</si>
  <si>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</si>
  <si>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</si>
  <si>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</si>
  <si>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</si>
  <si>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</si>
  <si>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</si>
  <si>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</si>
  <si>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</si>
  <si>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</si>
  <si>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</si>
  <si>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</si>
  <si>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</si>
  <si>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</si>
  <si>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</si>
  <si>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</si>
  <si>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</si>
  <si>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</si>
  <si>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</si>
  <si>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</si>
  <si>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</si>
  <si>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</si>
  <si>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</si>
  <si>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</si>
  <si>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</si>
  <si>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</si>
  <si>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</si>
  <si>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</si>
  <si>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</si>
  <si>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</si>
  <si>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</si>
  <si>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</si>
  <si>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</si>
  <si>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</si>
  <si>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</si>
  <si>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</si>
  <si>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</si>
  <si>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</si>
  <si>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</si>
  <si>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</si>
  <si>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</si>
  <si>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</si>
  <si>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</si>
  <si>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</si>
  <si>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</si>
  <si>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</si>
  <si>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</si>
  <si>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</si>
  <si>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</si>
  <si>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</si>
  <si>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</si>
  <si>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</si>
  <si>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</si>
  <si>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</si>
  <si>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</si>
  <si>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</si>
  <si>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</si>
  <si>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</si>
  <si>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</si>
  <si>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</si>
  <si>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</si>
  <si>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</si>
  <si>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</si>
  <si>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</si>
  <si>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</si>
  <si>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</si>
  <si>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</si>
  <si>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</si>
  <si>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</si>
  <si>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</si>
  <si>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</si>
  <si>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</si>
  <si>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</si>
  <si>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</si>
  <si>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</si>
  <si>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</si>
  <si>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</si>
  <si>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</si>
  <si>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</si>
  <si>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</si>
  <si>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</si>
  <si>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</si>
  <si>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</si>
  <si>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</si>
  <si>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</si>
  <si>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</si>
  <si>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</si>
  <si>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</si>
  <si>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</si>
  <si>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</si>
  <si>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</si>
  <si>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</si>
  <si>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</si>
  <si>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</si>
  <si>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</si>
  <si>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</si>
  <si>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</si>
  <si>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</si>
  <si>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</si>
  <si>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</si>
  <si>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</si>
  <si>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</si>
  <si>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</si>
  <si>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</si>
  <si>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</si>
  <si>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</si>
  <si>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</si>
  <si>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</si>
  <si>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</si>
  <si>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</si>
  <si>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</si>
  <si>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</si>
  <si>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</si>
  <si>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</si>
  <si>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</si>
  <si>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</si>
  <si>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</si>
  <si>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</si>
  <si>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</si>
  <si>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</si>
  <si>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</si>
  <si>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</si>
  <si>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</si>
  <si>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</si>
  <si>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</si>
  <si>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</si>
  <si>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</si>
  <si>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</si>
  <si>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</si>
  <si>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</si>
  <si>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</si>
  <si>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</si>
  <si>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</si>
  <si>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</si>
  <si>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</si>
  <si>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</si>
  <si>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</si>
  <si>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</si>
  <si>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</si>
  <si>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</si>
  <si>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</si>
  <si>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</si>
  <si>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</si>
  <si>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</si>
  <si>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</si>
  <si>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</si>
  <si>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</si>
  <si>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</si>
  <si>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</si>
  <si>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</si>
  <si>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</si>
  <si>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</si>
  <si>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</si>
  <si>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</si>
  <si>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</si>
  <si>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</si>
  <si>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</si>
  <si>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</si>
  <si>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</si>
  <si>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</si>
  <si>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</si>
  <si>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</si>
  <si>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</si>
  <si>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</si>
  <si>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</si>
  <si>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</si>
  <si>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</si>
  <si>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</si>
  <si>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</si>
  <si>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</si>
  <si>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</si>
  <si>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</si>
  <si>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</si>
  <si>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</si>
  <si>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</si>
  <si>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</si>
  <si>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</si>
  <si>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</si>
  <si>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</si>
  <si>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</si>
  <si>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</si>
  <si>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</si>
  <si>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</si>
  <si>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</si>
  <si>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</si>
  <si>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</si>
  <si>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</si>
  <si>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</si>
  <si>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</si>
  <si>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</si>
  <si>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</si>
  <si>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</si>
  <si>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</si>
  <si>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</si>
  <si>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</si>
  <si>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</si>
  <si>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</si>
  <si>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</si>
  <si>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</si>
  <si>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</si>
  <si>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</si>
  <si>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</si>
  <si>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</si>
  <si>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</si>
  <si>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</si>
  <si>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</si>
  <si>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</si>
  <si>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</si>
  <si>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</si>
  <si>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</si>
  <si>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</si>
  <si>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</si>
  <si>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</si>
  <si>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</si>
  <si>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</si>
  <si>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</si>
  <si>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</si>
  <si>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</si>
  <si>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</si>
  <si>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</si>
  <si>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</si>
  <si>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</si>
  <si>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</si>
  <si>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</si>
  <si>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</si>
  <si>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</si>
  <si>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</si>
  <si>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</si>
  <si>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</si>
  <si>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</si>
  <si>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</si>
  <si>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</si>
  <si>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</si>
  <si>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</si>
  <si>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</si>
  <si>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</si>
  <si>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</si>
  <si>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</si>
  <si>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</si>
  <si>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</si>
  <si>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</si>
  <si>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</si>
  <si>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</si>
  <si>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</si>
  <si>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</si>
  <si>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</si>
  <si>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</si>
  <si>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</si>
  <si>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</si>
  <si>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</si>
  <si>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</si>
  <si>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</si>
  <si>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</si>
  <si>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</si>
  <si>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</si>
  <si>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</si>
  <si>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</si>
  <si>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</si>
  <si>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</si>
  <si>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</si>
  <si>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</si>
  <si>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</si>
  <si>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</si>
  <si>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</si>
  <si>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</si>
  <si>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</si>
  <si>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</si>
  <si>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</si>
  <si>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</si>
  <si>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</si>
  <si>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</si>
  <si>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</si>
  <si>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</si>
  <si>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</si>
  <si>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</si>
  <si>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</si>
  <si>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</si>
  <si>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</si>
  <si>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</si>
  <si>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</si>
  <si>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</si>
  <si>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</si>
  <si>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</si>
  <si>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</si>
  <si>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</si>
  <si>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</si>
  <si>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</si>
  <si>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</si>
  <si>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</si>
  <si>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</si>
  <si>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</si>
  <si>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</si>
  <si>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</si>
  <si>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</si>
  <si>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</si>
  <si>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</si>
  <si>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</si>
  <si>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</si>
  <si>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</si>
  <si>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</si>
  <si>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</si>
  <si>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</si>
  <si>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</si>
  <si>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</si>
  <si>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</si>
  <si>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</si>
  <si>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</si>
  <si>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</si>
  <si>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</si>
  <si>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</si>
  <si>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</si>
  <si>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</si>
  <si>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</si>
  <si>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</si>
  <si>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</si>
  <si>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</si>
  <si>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</si>
  <si>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</si>
  <si>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</si>
  <si>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</si>
  <si>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</si>
  <si>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</si>
  <si>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</si>
  <si>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</si>
  <si>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</si>
  <si>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</si>
  <si>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</si>
  <si>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</si>
  <si>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</si>
  <si>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</si>
  <si>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</si>
  <si>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</si>
  <si>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</si>
  <si>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</si>
  <si>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</si>
  <si>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</si>
  <si>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</si>
  <si>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</si>
  <si>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</si>
  <si>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</si>
  <si>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</si>
  <si>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</si>
  <si>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</si>
  <si>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</si>
  <si>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</si>
  <si>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</si>
  <si>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</si>
  <si>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</si>
  <si>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</si>
  <si>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</si>
  <si>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</si>
  <si>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</si>
  <si>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</si>
  <si>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</si>
  <si>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</si>
  <si>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</si>
  <si>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</si>
  <si>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</si>
  <si>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</si>
  <si>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</si>
  <si>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</si>
  <si>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</si>
  <si>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</si>
  <si>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</si>
  <si>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</si>
  <si>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</si>
  <si>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</si>
  <si>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</si>
  <si>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</si>
  <si>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</si>
  <si>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</si>
  <si>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</si>
  <si>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</si>
  <si>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</si>
  <si>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</si>
  <si>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</si>
  <si>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</si>
  <si>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</si>
  <si>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</si>
  <si>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</si>
  <si>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</si>
  <si>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</si>
  <si>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</si>
  <si>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</si>
  <si>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</si>
  <si>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</si>
  <si>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</si>
  <si>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</si>
  <si>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</si>
  <si>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</si>
  <si>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</si>
  <si>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</si>
  <si>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</si>
  <si>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</si>
  <si>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</si>
  <si>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</si>
  <si>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</si>
  <si>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</si>
  <si>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</si>
  <si>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</si>
  <si>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</si>
  <si>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</si>
  <si>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</si>
  <si>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</si>
  <si>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</si>
  <si>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</si>
  <si>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</si>
  <si>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</si>
  <si>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</si>
  <si>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</si>
  <si>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</si>
  <si>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</si>
  <si>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</si>
  <si>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</si>
  <si>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</si>
  <si>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</si>
  <si>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</si>
  <si>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</si>
  <si>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</si>
  <si>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</si>
  <si>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</si>
  <si>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</si>
  <si>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</si>
  <si>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</si>
  <si>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</si>
  <si>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</si>
  <si>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</si>
  <si>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</si>
  <si>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</si>
  <si>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</si>
  <si>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</si>
  <si>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</si>
  <si>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</si>
  <si>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</si>
  <si>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</si>
  <si>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</si>
  <si>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</si>
  <si>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</si>
  <si>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</si>
  <si>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</si>
  <si>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</si>
  <si>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</si>
  <si>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</si>
  <si>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</si>
  <si>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</si>
  <si>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</si>
  <si>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</si>
  <si>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</si>
  <si>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</si>
  <si>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</si>
  <si>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</si>
  <si>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</si>
  <si>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</si>
  <si>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</si>
  <si>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</si>
  <si>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</si>
  <si>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</si>
  <si>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</si>
  <si>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</si>
  <si>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</si>
  <si>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</si>
  <si>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</si>
  <si>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</si>
  <si>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</si>
  <si>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</si>
  <si>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</si>
  <si>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</si>
  <si>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</si>
  <si>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</si>
  <si>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</si>
  <si>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</si>
  <si>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</si>
  <si>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</si>
  <si>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</si>
  <si>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</si>
  <si>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</si>
  <si>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</si>
  <si>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</si>
  <si>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</si>
  <si>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</si>
  <si>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</si>
  <si>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</si>
  <si>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</si>
  <si>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</si>
  <si>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</si>
  <si>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</si>
  <si>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</si>
  <si>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</si>
  <si>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</si>
  <si>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</si>
  <si>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</si>
  <si>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</si>
  <si>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</si>
  <si>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</si>
  <si>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</si>
  <si>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</si>
  <si>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</si>
  <si>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</si>
  <si>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</si>
  <si>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</si>
  <si>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</si>
  <si>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</si>
  <si>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</si>
  <si>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</si>
  <si>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</si>
  <si>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</si>
  <si>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</si>
  <si>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</si>
  <si>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</si>
  <si>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</si>
  <si>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</si>
  <si>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</si>
  <si>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</si>
  <si>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</si>
  <si>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</si>
  <si>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</si>
  <si>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</si>
  <si>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</si>
  <si>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</si>
  <si>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</si>
  <si>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</si>
  <si>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</si>
  <si>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</si>
  <si>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</si>
  <si>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</si>
  <si>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</si>
  <si>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</si>
  <si>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</si>
  <si>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</si>
  <si>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</si>
  <si>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</si>
  <si>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</si>
  <si>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</si>
  <si>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</si>
  <si>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</si>
  <si>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</si>
  <si>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</si>
  <si>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</si>
  <si>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</si>
  <si>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</si>
  <si>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</si>
  <si>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</si>
  <si>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</si>
  <si>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</si>
  <si>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</si>
  <si>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</si>
  <si>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</si>
  <si>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</si>
  <si>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</si>
  <si>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</si>
  <si>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</si>
  <si>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</si>
  <si>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</si>
  <si>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</si>
  <si>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</si>
  <si>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</si>
  <si>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</si>
  <si>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</si>
  <si>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</si>
  <si>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</si>
  <si>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</si>
  <si>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</si>
  <si>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</si>
  <si>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</si>
  <si>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</si>
  <si>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</si>
  <si>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</si>
  <si>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</si>
  <si>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</si>
  <si>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</si>
  <si>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</si>
  <si>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</si>
  <si>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</si>
  <si>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</si>
  <si>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</si>
  <si>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</si>
  <si>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</si>
  <si>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</si>
  <si>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</si>
  <si>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</si>
  <si>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</si>
  <si>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</si>
  <si>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</si>
  <si>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</si>
  <si>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</si>
  <si>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</si>
  <si>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</si>
  <si>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</si>
  <si>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</si>
  <si>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</si>
  <si>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</si>
  <si>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</si>
  <si>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</si>
  <si>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</si>
  <si>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</si>
  <si>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</si>
  <si>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</si>
  <si>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</si>
  <si>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</si>
  <si>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</si>
  <si>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</si>
  <si>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</si>
  <si>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</si>
  <si>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</si>
  <si>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</si>
  <si>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</si>
  <si>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</si>
  <si>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</si>
  <si>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</si>
  <si>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</si>
  <si>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</si>
  <si>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</si>
  <si>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</si>
  <si>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</si>
  <si>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</si>
  <si>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</si>
  <si>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</si>
  <si>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</si>
  <si>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</si>
  <si>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</si>
  <si>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</si>
  <si>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</si>
  <si>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</si>
  <si>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</si>
  <si>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</si>
  <si>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</si>
  <si>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</si>
  <si>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</si>
  <si>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</si>
  <si>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</si>
  <si>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</si>
  <si>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</si>
  <si>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</si>
  <si>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</si>
  <si>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</si>
  <si>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</si>
  <si>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</si>
  <si>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</si>
  <si>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</si>
  <si>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</si>
  <si>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</si>
  <si>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</si>
  <si>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</si>
  <si>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</si>
  <si>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</si>
  <si>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</si>
  <si>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</si>
  <si>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</si>
  <si>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</si>
  <si>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</si>
  <si>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</si>
  <si>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</si>
  <si>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</si>
  <si>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</si>
  <si>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</si>
  <si>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</si>
  <si>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</si>
  <si>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</si>
  <si>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</si>
  <si>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</si>
  <si>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</si>
  <si>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</si>
  <si>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</si>
  <si>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</si>
  <si>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</si>
  <si>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</si>
  <si>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</si>
  <si>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</si>
  <si>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</si>
  <si>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</si>
  <si>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</si>
  <si>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</si>
  <si>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</si>
  <si>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</si>
  <si>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</si>
  <si>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</si>
  <si>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</si>
  <si>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</si>
  <si>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</si>
  <si>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</si>
  <si>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</si>
  <si>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</si>
  <si>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</si>
  <si>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</si>
  <si>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</si>
  <si>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</si>
  <si>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</si>
  <si>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</si>
  <si>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</si>
  <si>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</si>
  <si>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</si>
  <si>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</si>
  <si>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</si>
  <si>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</si>
  <si>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</si>
  <si>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</si>
  <si>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</si>
  <si>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</si>
  <si>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</si>
  <si>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</si>
  <si>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</si>
  <si>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</si>
  <si>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</si>
  <si>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</si>
  <si>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</si>
  <si>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</si>
  <si>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</si>
  <si>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</si>
  <si>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</si>
  <si>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</si>
  <si>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</si>
  <si>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</si>
  <si>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</si>
  <si>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</si>
  <si>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</si>
  <si>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</si>
  <si>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</si>
  <si>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</si>
  <si>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</si>
  <si>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</si>
  <si>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</si>
  <si>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</si>
  <si>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</si>
  <si>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</si>
  <si>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</si>
  <si>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</si>
  <si>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</si>
  <si>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</si>
  <si>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</si>
  <si>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</si>
  <si>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</si>
  <si>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</si>
  <si>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</si>
  <si>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</si>
  <si>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</si>
  <si>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</si>
  <si>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</si>
  <si>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</si>
  <si>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</si>
  <si>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</si>
  <si>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</si>
  <si>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</si>
  <si>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</si>
  <si>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</si>
  <si>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</si>
  <si>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</si>
  <si>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</si>
  <si>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</si>
  <si>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</si>
  <si>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</si>
  <si>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</si>
  <si>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</si>
  <si>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</si>
  <si>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</si>
  <si>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</si>
  <si>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</si>
  <si>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</si>
  <si>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</si>
  <si>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</si>
  <si>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</si>
  <si>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</si>
  <si>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</si>
  <si>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</si>
  <si>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</si>
  <si>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</si>
  <si>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</si>
  <si>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</si>
  <si>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</si>
  <si>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</si>
  <si>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</si>
  <si>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</si>
  <si>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</si>
  <si>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</si>
  <si>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</si>
  <si>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</si>
  <si>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</si>
  <si>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</si>
  <si>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</si>
  <si>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</si>
  <si>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</si>
  <si>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</si>
  <si>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</si>
  <si>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</si>
  <si>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</si>
  <si>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</si>
  <si>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</si>
  <si>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</si>
  <si>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</si>
  <si>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</si>
  <si>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</si>
  <si>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</si>
  <si>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</si>
  <si>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</si>
  <si>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</si>
  <si>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</si>
  <si>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</si>
  <si>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</si>
  <si>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</si>
  <si>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</si>
  <si>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</si>
  <si>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</si>
  <si>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</si>
  <si>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</si>
  <si>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</si>
  <si>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</si>
  <si>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</si>
  <si>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</si>
  <si>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</si>
  <si>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</si>
  <si>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</si>
  <si>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</si>
  <si>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</si>
  <si>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</si>
  <si>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</si>
  <si>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</si>
  <si>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</si>
  <si>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</si>
  <si>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</si>
  <si>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</si>
  <si>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</si>
  <si>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</si>
  <si>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</si>
  <si>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</si>
  <si>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</si>
  <si>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</si>
  <si>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</si>
  <si>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</si>
  <si>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</si>
  <si>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</si>
  <si>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</si>
  <si>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</si>
  <si>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</si>
  <si>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</si>
  <si>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</si>
  <si>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</si>
  <si>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</si>
  <si>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</si>
  <si>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</si>
  <si>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</si>
  <si>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</si>
  <si>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</si>
  <si>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</si>
  <si>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</si>
  <si>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</si>
  <si>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</si>
  <si>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</si>
  <si>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</si>
  <si>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</si>
  <si>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</si>
  <si>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</si>
  <si>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</si>
  <si>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</si>
  <si>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</si>
  <si>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</si>
  <si>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</si>
  <si>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</si>
  <si>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</si>
  <si>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</si>
  <si>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</si>
  <si>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</si>
  <si>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</si>
  <si>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</si>
  <si>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</si>
  <si>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</si>
  <si>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</si>
  <si>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</si>
  <si>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</si>
  <si>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</si>
  <si>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</si>
  <si>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</si>
  <si>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</si>
  <si>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</si>
  <si>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</si>
  <si>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</si>
  <si>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</si>
  <si>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</si>
  <si>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</si>
  <si>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</si>
  <si>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</si>
  <si>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</si>
  <si>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</si>
  <si>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</si>
  <si>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</si>
  <si>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</si>
  <si>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</si>
  <si>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</si>
  <si>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</si>
  <si>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</si>
  <si>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</si>
  <si>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</si>
  <si>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</si>
  <si>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</si>
  <si>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</si>
  <si>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</si>
  <si>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</si>
  <si>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</si>
  <si>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</si>
  <si>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</si>
  <si>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</si>
  <si>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</si>
  <si>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</si>
  <si>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</si>
  <si>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</si>
  <si>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</si>
  <si>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</si>
  <si>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</si>
  <si>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</si>
  <si>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</si>
  <si>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</si>
  <si>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</si>
  <si>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</si>
  <si>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</si>
  <si>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</si>
  <si>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</si>
  <si>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</si>
  <si>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</si>
  <si>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</si>
  <si>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</si>
  <si>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</si>
  <si>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</si>
  <si>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</si>
  <si>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</si>
  <si>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</si>
  <si>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</si>
  <si>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</si>
  <si>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</si>
  <si>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</si>
  <si>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</si>
  <si>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</si>
  <si>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</si>
  <si>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</si>
  <si>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</si>
  <si>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</si>
  <si>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</si>
  <si>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</si>
  <si>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</si>
  <si>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</si>
  <si>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</si>
  <si>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</si>
  <si>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</si>
  <si>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</si>
  <si>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</si>
  <si>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</si>
  <si>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</si>
  <si>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</si>
  <si>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</si>
  <si>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</si>
  <si>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</si>
  <si>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</si>
  <si>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</si>
  <si>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</si>
  <si>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</si>
  <si>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</si>
  <si>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</si>
  <si>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</si>
  <si>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</si>
  <si>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</si>
  <si>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</si>
  <si>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</si>
  <si>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</si>
  <si>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</si>
  <si>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</si>
  <si>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</si>
  <si>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</si>
  <si>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</si>
  <si>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</si>
  <si>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</si>
  <si>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</si>
  <si>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</si>
  <si>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</si>
  <si>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</si>
  <si>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</si>
  <si>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</si>
  <si>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</si>
  <si>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</si>
  <si>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</si>
  <si>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</si>
  <si>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</si>
  <si>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</si>
  <si>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</si>
  <si>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</si>
  <si>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</si>
  <si>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</si>
  <si>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</si>
  <si>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</si>
  <si>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</si>
  <si>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</si>
  <si>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</si>
  <si>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</si>
  <si>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</si>
  <si>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</si>
  <si>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</si>
  <si>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</si>
  <si>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</si>
  <si>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</si>
  <si>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</si>
  <si>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</si>
  <si>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</si>
  <si>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</si>
  <si>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</si>
  <si>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</si>
  <si>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</si>
  <si>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</si>
  <si>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</si>
  <si>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</si>
  <si>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</si>
  <si>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</si>
  <si>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</si>
  <si>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</si>
  <si>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</si>
  <si>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</si>
  <si>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</si>
  <si>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</si>
  <si>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</si>
  <si>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</si>
  <si>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</si>
  <si>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</si>
  <si>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</si>
  <si>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</si>
  <si>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</si>
  <si>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</si>
  <si>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</si>
  <si>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</si>
  <si>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</si>
  <si>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</si>
  <si>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</si>
  <si>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</si>
  <si>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</si>
  <si>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</si>
  <si>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</si>
  <si>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</si>
  <si>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</si>
  <si>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</si>
  <si>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</si>
  <si>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</si>
  <si>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</si>
  <si>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</si>
  <si>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</si>
  <si>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</si>
  <si>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</si>
  <si>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</si>
  <si>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</si>
  <si>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</si>
  <si>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</si>
  <si>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</si>
  <si>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</si>
  <si>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</si>
  <si>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</si>
  <si>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</si>
  <si>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</si>
  <si>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</si>
  <si>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</si>
  <si>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</si>
  <si>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</si>
  <si>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</si>
  <si>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</si>
  <si>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</si>
  <si>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</si>
  <si>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</si>
  <si>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</si>
  <si>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</si>
  <si>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</si>
  <si>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</si>
  <si>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</si>
  <si>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</si>
  <si>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</si>
  <si>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</si>
  <si>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</si>
  <si>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</si>
  <si>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</si>
  <si>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</si>
  <si>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</si>
  <si>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</si>
  <si>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</si>
  <si>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</si>
  <si>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</si>
  <si>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</si>
  <si>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</si>
  <si>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</si>
  <si>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</si>
  <si>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</si>
  <si>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</si>
  <si>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</si>
  <si>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</si>
  <si>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</si>
  <si>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</si>
  <si>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</si>
  <si>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</si>
  <si>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</si>
  <si>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</si>
  <si>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</si>
  <si>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</si>
  <si>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</si>
  <si>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</si>
  <si>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</si>
  <si>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</si>
  <si>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</si>
  <si>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</si>
  <si>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</si>
  <si>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</si>
  <si>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</si>
  <si>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</si>
  <si>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</si>
  <si>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</si>
  <si>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</si>
  <si>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</si>
  <si>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</si>
  <si>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</si>
  <si>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</si>
  <si>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</si>
  <si>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</si>
  <si>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</si>
  <si>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</si>
  <si>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</si>
  <si>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</si>
  <si>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</si>
  <si>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</si>
  <si>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</si>
  <si>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</si>
  <si>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</si>
  <si>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</si>
  <si>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</si>
  <si>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</si>
  <si>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</si>
  <si>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</si>
  <si>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</si>
  <si>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</si>
  <si>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</si>
  <si>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</si>
  <si>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</si>
  <si>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</si>
  <si>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</si>
  <si>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</si>
  <si>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</si>
  <si>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</si>
  <si>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</si>
  <si>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</si>
  <si>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</si>
  <si>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</si>
  <si>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</si>
  <si>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</si>
  <si>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The Torrey S. Crane Co.</t>
  </si>
  <si>
    <t>Scott K. Baker</t>
  </si>
  <si>
    <t>skbaker@torreycrane.com</t>
  </si>
  <si>
    <t>860-628-4778</t>
  </si>
  <si>
    <t>President/CEO</t>
  </si>
  <si>
    <t>100%</t>
  </si>
  <si>
    <t>www.torreycrane.com</t>
  </si>
  <si>
    <t>492 Summer Street, Plantsville, CT 06479</t>
  </si>
  <si>
    <t xml:space="preserve">The Torrey S. Crane Company is fully compliant with the Dodd-Frank Act and sources tin exclusively from RMI-conformant suppliers who source from compliant smelters that meet recognized responsible sourcing standards. </t>
  </si>
  <si>
    <t>The Torrey S. Crane Company fully complies with the Dodd-Frank Act and the RMI-conformant smelter program, allowing tin to be sourced from RMI-approved smelters that process concentrates originating from the DRC. All our tin is sourced and processed by compliant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</si>
</sst>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baker@torreycra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rreycrane.com/" TargetMode="External"/><Relationship Id="rId4" Type="http://schemas.openxmlformats.org/officeDocument/2006/relationships/hyperlink" Target="mailto:skbaker@torreycra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45" customHeight="1">
      <c r="A29" s="367"/>
      <c r="B29" s="380"/>
      <c r="C29" s="374"/>
      <c r="D29" s="377"/>
      <c r="E29" s="365"/>
      <c r="F29" s="280" t="s">
        <v>57</v>
      </c>
      <c r="G29" s="24"/>
    </row>
    <row r="30" spans="1:7" ht="62.4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4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21D7822-6B82-41F3-82C3-01E5CF9091A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7974C94-53B6-42B6-BD4D-2C8686BE68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Z22" sqref="Z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15886</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15880</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15881</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15882</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15880</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15883</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15881</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15882</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46174</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70.5" customHeight="1">
      <c r="A39" s="38"/>
      <c r="B39" s="37" t="str">
        <f ca="1">OFFSET(L!$C$1,MATCH("Declaration"&amp;ADDRESS(ROW(),COLUMN(),4),L!$A:$A,0)-1,SL,,)&amp;P39</f>
        <v>Tin  (*)</v>
      </c>
      <c r="C39" s="9"/>
      <c r="D39" s="297" t="s">
        <v>473</v>
      </c>
      <c r="E39" s="298"/>
      <c r="F39" s="44"/>
      <c r="G39" s="299" t="s">
        <v>15887</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67.5" customHeight="1">
      <c r="A45" s="38"/>
      <c r="B45" s="37" t="str">
        <f ca="1">OFFSET(L!$C$1,MATCH("Declaration"&amp;ADDRESS(ROW(),COLUMN(),4),L!$A:$A,0)-1,SL,,)&amp;P45</f>
        <v>Tin  (*)</v>
      </c>
      <c r="C45" s="9"/>
      <c r="D45" s="297" t="s">
        <v>473</v>
      </c>
      <c r="E45" s="298"/>
      <c r="F45" s="44"/>
      <c r="G45" s="299" t="s">
        <v>15888</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15884</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15885</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EC3651-D27E-482E-9674-CB5151B19DE4}"/>
    <hyperlink ref="D20" r:id="rId4" xr:uid="{0F4B81E7-7014-4BAF-BC1C-A255D4383448}"/>
    <hyperlink ref="G77" r:id="rId5" xr:uid="{0FF14C28-564A-4225-B683-B246BCEFE6E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2" sqref="C12"/>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4" customHeight="1">
      <c r="A5" s="245"/>
      <c r="B5" s="166" t="s">
        <v>1088</v>
      </c>
      <c r="C5" s="170" t="s">
        <v>992</v>
      </c>
      <c r="D5" s="213"/>
      <c r="E5" s="166" t="str">
        <f ca="1">IF(ISERROR($V5),"",OFFSET('Smelter Look-up'!$D$4,$V5-4,0)&amp;"")</f>
        <v>PERU</v>
      </c>
      <c r="F5" s="166" t="str">
        <f ca="1">IF(ISERROR($V5),"",OFFSET('Smelter Look-up'!$E$4,$V5-4,0))</f>
        <v>CID001182</v>
      </c>
      <c r="G5" s="166" t="str">
        <f ca="1">IF(C5=$X$4,IF(ISERROR($V5),"Enter smelter details","RMI"),IF(ISERROR($V5),"",OFFSET('Smelter Look-up'!$F$4,$V5-4,0)))</f>
        <v>RMI</v>
      </c>
      <c r="H5" s="167">
        <f ca="1">IF(ISERROR($V5),"",OFFSET('Smelter Look-up'!$G$4,$V5-4,0))</f>
        <v>0</v>
      </c>
      <c r="I5" s="168" t="str">
        <f ca="1">IF(ISERROR($V5),"",OFFSET('Smelter Look-up'!$H$4,$V5-4,0))</f>
        <v>Paracas</v>
      </c>
      <c r="J5" s="168" t="str">
        <f ca="1">IF(ISERROR($V5),"",OFFSET('Smelter Look-up'!$I$4,$V5-4,0))</f>
        <v>Ika</v>
      </c>
      <c r="K5" s="207"/>
      <c r="L5" s="207"/>
      <c r="M5" s="207"/>
      <c r="N5" s="207"/>
      <c r="O5" s="207"/>
      <c r="P5" s="169"/>
      <c r="Q5" s="208"/>
      <c r="R5" s="166" t="str">
        <f ca="1">IF(ISERROR($V5),"",OFFSET('Smelter Look-up'!$C$4,$V5-4,0)&amp;"")</f>
        <v>Minsur</v>
      </c>
      <c r="S5" s="165" t="str">
        <f ca="1">IF(B5="","",IF(ISERROR(MATCH($E5,CL,0)),"Unknown",INDIRECT("'C'!$A$"&amp;MATCH($E5,CL,0)+1)))</f>
        <v>PE</v>
      </c>
      <c r="T5" s="165" t="str">
        <f ca="1">IF(B5="","",IF(ISERROR(MATCH($J5,SorP!$B$1:$B$6261,0)),"",INDIRECT("'SorP'!$A$"&amp;MATCH($S5&amp;$J5,SorP!C:C,0))))</f>
        <v>PE-ICA</v>
      </c>
      <c r="U5" s="185"/>
      <c r="V5" s="209">
        <f>IF(C5="",NA(),IF(OR(C5="Smelter not listed",C5="Smelter not yet identified"),MATCH($B5&amp;$D5,'Smelter Look-up'!$J:$J,0),MATCH($B5&amp;$C5,'Smelter Look-up'!$J:$J,0)))</f>
        <v>503</v>
      </c>
      <c r="X5" s="210">
        <f t="shared" ref="X5" ca="1" si="0">IF(AND(C5="Smelter not listed",OR(LEN(D5)=0,LEN(E5)=0)),1,0)</f>
        <v>0</v>
      </c>
      <c r="AB5" s="211" t="str">
        <f t="shared" ref="AB5" si="1">B5&amp;C5</f>
        <v>TinMinsur</v>
      </c>
    </row>
    <row r="6" spans="1:34" s="210" customFormat="1" ht="45.75" customHeight="1">
      <c r="A6" s="245"/>
      <c r="B6" s="166" t="s">
        <v>1088</v>
      </c>
      <c r="C6" s="170" t="s">
        <v>2048</v>
      </c>
      <c r="D6" s="213"/>
      <c r="E6" s="166" t="str">
        <f ca="1">IF(ISERROR($V6),"",OFFSET('Smelter Look-up'!$D$4,$V6-4,0)&amp;"")</f>
        <v>BOLIVIA (PLURINATIONAL STATE OF)</v>
      </c>
      <c r="F6" s="166" t="str">
        <f ca="1">IF(ISERROR($V6),"",OFFSET('Smelter Look-up'!$E$4,$V6-4,0))</f>
        <v>CID001337</v>
      </c>
      <c r="G6" s="166" t="str">
        <f ca="1">IF(C6=$X$4,IF(ISERROR($V6),"Enter smelter details","RMI"),IF(ISERROR($V6),"",OFFSET('Smelter Look-up'!$F$4,$V6-4,0)))</f>
        <v>RMI</v>
      </c>
      <c r="H6" s="167">
        <f ca="1">IF(ISERROR($V6),"",OFFSET('Smelter Look-up'!$G$4,$V6-4,0))</f>
        <v>0</v>
      </c>
      <c r="I6" s="168" t="str">
        <f ca="1">IF(ISERROR($V6),"",OFFSET('Smelter Look-up'!$H$4,$V6-4,0))</f>
        <v>Oruro</v>
      </c>
      <c r="J6" s="168" t="str">
        <f ca="1">IF(ISERROR($V6),"",OFFSET('Smelter Look-up'!$I$4,$V6-4,0))</f>
        <v>Oruro</v>
      </c>
      <c r="K6" s="207"/>
      <c r="L6" s="207"/>
      <c r="M6" s="207"/>
      <c r="N6" s="207"/>
      <c r="O6" s="207"/>
      <c r="P6" s="169"/>
      <c r="Q6" s="208"/>
      <c r="R6" s="166" t="str">
        <f ca="1">IF(ISERROR($V6),"",OFFSET('Smelter Look-up'!$C$4,$V6-4,0)&amp;"")</f>
        <v>Operaciones Metalurgicas S.A.</v>
      </c>
      <c r="S6" s="165" t="str">
        <f t="shared" ref="S6:S37" ca="1" si="2">IF(B6="","",IF(ISERROR(MATCH($E6,CL,0)),"Unknown",INDIRECT("'C'!$A$"&amp;MATCH($E6,CL,0)+1)))</f>
        <v>Unknown</v>
      </c>
      <c r="T6" s="165" t="e">
        <f ca="1">IF(B6="","",IF(ISERROR(MATCH($J6,SorP!$B$1:$B$6261,0)),"",INDIRECT("'SorP'!$A$"&amp;MATCH($S6&amp;$J6,SorP!C:C,0))))</f>
        <v>#N/A</v>
      </c>
      <c r="U6" s="185"/>
      <c r="V6" s="209">
        <f>IF(C6="",NA(),IF(OR(C6="Smelter not listed",C6="Smelter not yet identified"),MATCH($B6&amp;$D6,'Smelter Look-up'!$J:$J,0),MATCH($B6&amp;$C6,'Smelter Look-up'!$J:$J,0)))</f>
        <v>513</v>
      </c>
      <c r="X6" s="210">
        <f t="shared" ref="X6:X37" ca="1" si="3">IF(AND(C6="Smelter not listed",OR(LEN(D6)=0,LEN(E6)=0)),1,0)</f>
        <v>0</v>
      </c>
      <c r="AB6" s="211" t="str">
        <f t="shared" ref="AB6:AB37" si="4">B6&amp;C6</f>
        <v>TinOMSA</v>
      </c>
    </row>
    <row r="7" spans="1:34" s="210" customFormat="1" ht="44.25" customHeight="1">
      <c r="A7" s="245"/>
      <c r="B7" s="166" t="s">
        <v>1088</v>
      </c>
      <c r="C7" s="170" t="s">
        <v>803</v>
      </c>
      <c r="D7" s="213"/>
      <c r="E7" s="166" t="str">
        <f ca="1">IF(ISERROR($V7),"",OFFSET('Smelter Look-up'!$D$4,$V7-4,0)&amp;"")</f>
        <v>BOLIVIA (PLURINATIONAL STATE OF)</v>
      </c>
      <c r="F7" s="166" t="str">
        <f ca="1">IF(ISERROR($V7),"",OFFSET('Smelter Look-up'!$E$4,$V7-4,0))</f>
        <v>CID000438</v>
      </c>
      <c r="G7" s="166" t="str">
        <f ca="1">IF(C7=$X$4,IF(ISERROR($V7),"Enter smelter details","RMI"),IF(ISERROR($V7),"",OFFSET('Smelter Look-up'!$F$4,$V7-4,0)))</f>
        <v>RMI</v>
      </c>
      <c r="H7" s="167">
        <f ca="1">IF(ISERROR($V7),"",OFFSET('Smelter Look-up'!$G$4,$V7-4,0))</f>
        <v>0</v>
      </c>
      <c r="I7" s="168" t="str">
        <f ca="1">IF(ISERROR($V7),"",OFFSET('Smelter Look-up'!$H$4,$V7-4,0))</f>
        <v>Oruro</v>
      </c>
      <c r="J7" s="168" t="str">
        <f ca="1">IF(ISERROR($V7),"",OFFSET('Smelter Look-up'!$I$4,$V7-4,0))</f>
        <v>Oruro</v>
      </c>
      <c r="K7" s="207"/>
      <c r="L7" s="207"/>
      <c r="M7" s="207"/>
      <c r="N7" s="207"/>
      <c r="O7" s="207"/>
      <c r="P7" s="169"/>
      <c r="Q7" s="208"/>
      <c r="R7" s="166" t="str">
        <f ca="1">IF(ISERROR($V7),"",OFFSET('Smelter Look-up'!$C$4,$V7-4,0)&amp;"")</f>
        <v>EM Vinto</v>
      </c>
      <c r="S7" s="165" t="str">
        <f t="shared" ca="1" si="2"/>
        <v>Unknown</v>
      </c>
      <c r="T7" s="165" t="e">
        <f ca="1">IF(B7="","",IF(ISERROR(MATCH($J7,SorP!$B$1:$B$6261,0)),"",INDIRECT("'SorP'!$A$"&amp;MATCH($S7&amp;$J7,SorP!C:C,0))))</f>
        <v>#N/A</v>
      </c>
      <c r="U7" s="185"/>
      <c r="V7" s="209">
        <f>IF(C7="",NA(),IF(OR(C7="Smelter not listed",C7="Smelter not yet identified"),MATCH($B7&amp;$D7,'Smelter Look-up'!$J:$J,0),MATCH($B7&amp;$C7,'Smelter Look-up'!$J:$J,0)))</f>
        <v>453</v>
      </c>
      <c r="X7" s="210">
        <f t="shared" ca="1" si="3"/>
        <v>0</v>
      </c>
      <c r="AB7" s="211" t="str">
        <f t="shared" si="4"/>
        <v>TinEM Vinto</v>
      </c>
    </row>
    <row r="8" spans="1:34" s="210" customFormat="1" ht="33" customHeight="1">
      <c r="A8" s="245"/>
      <c r="B8" s="166" t="s">
        <v>1088</v>
      </c>
      <c r="C8" s="170" t="s">
        <v>14903</v>
      </c>
      <c r="D8" s="213"/>
      <c r="E8" s="166" t="str">
        <f ca="1">IF(ISERROR($V8),"",OFFSET('Smelter Look-up'!$D$4,$V8-4,0)&amp;"")</f>
        <v>CONGO, DEMOCRATIC REPUBLIC OF THE</v>
      </c>
      <c r="F8" s="166" t="str">
        <f ca="1">IF(ISERROR($V8),"",OFFSET('Smelter Look-up'!$E$4,$V8-4,0))</f>
        <v>CID004065</v>
      </c>
      <c r="G8" s="166" t="str">
        <f ca="1">IF(C8=$X$4,IF(ISERROR($V8),"Enter smelter details","RMI"),IF(ISERROR($V8),"",OFFSET('Smelter Look-up'!$F$4,$V8-4,0)))</f>
        <v>RMI</v>
      </c>
      <c r="H8" s="167">
        <f ca="1">IF(ISERROR($V8),"",OFFSET('Smelter Look-up'!$G$4,$V8-4,0))</f>
        <v>0</v>
      </c>
      <c r="I8" s="168" t="str">
        <f ca="1">IF(ISERROR($V8),"",OFFSET('Smelter Look-up'!$H$4,$V8-4,0))</f>
        <v>Lubumbashi</v>
      </c>
      <c r="J8" s="168" t="str">
        <f ca="1">IF(ISERROR($V8),"",OFFSET('Smelter Look-up'!$I$4,$V8-4,0))</f>
        <v>Haut-Katanga</v>
      </c>
      <c r="K8" s="207"/>
      <c r="L8" s="207"/>
      <c r="M8" s="207"/>
      <c r="N8" s="207"/>
      <c r="O8" s="207"/>
      <c r="P8" s="169"/>
      <c r="Q8" s="208"/>
      <c r="R8" s="166" t="str">
        <f ca="1">IF(ISERROR($V8),"",OFFSET('Smelter Look-up'!$C$4,$V8-4,0)&amp;"")</f>
        <v>Mining Minerals Resources SARL</v>
      </c>
      <c r="S8" s="165" t="str">
        <f t="shared" ca="1" si="2"/>
        <v>CD</v>
      </c>
      <c r="T8" s="165" t="str">
        <f ca="1">IF(B8="","",IF(ISERROR(MATCH($J8,SorP!$B$1:$B$6261,0)),"",INDIRECT("'SorP'!$A$"&amp;MATCH($S8&amp;$J8,SorP!C:C,0))))</f>
        <v>CD-HK</v>
      </c>
      <c r="U8" s="185"/>
      <c r="V8" s="209">
        <f>IF(C8="",NA(),IF(OR(C8="Smelter not listed",C8="Smelter not yet identified"),MATCH($B8&amp;$D8,'Smelter Look-up'!$J:$J,0),MATCH($B8&amp;$C8,'Smelter Look-up'!$J:$J,0)))</f>
        <v>502</v>
      </c>
      <c r="X8" s="210">
        <f t="shared" ca="1" si="3"/>
        <v>0</v>
      </c>
      <c r="AB8" s="211" t="str">
        <f t="shared" si="4"/>
        <v>TinMining Minerals Resources SARL</v>
      </c>
    </row>
    <row r="9" spans="1:34" s="210" customFormat="1" ht="32.25" customHeight="1">
      <c r="A9" s="245"/>
      <c r="B9" s="166" t="s">
        <v>1088</v>
      </c>
      <c r="C9" s="170" t="s">
        <v>15186</v>
      </c>
      <c r="D9" s="213"/>
      <c r="E9" s="166" t="str">
        <f ca="1">IF(ISERROR($V9),"",OFFSET('Smelter Look-up'!$D$4,$V9-4,0)&amp;"")</f>
        <v>MALAYSIA</v>
      </c>
      <c r="F9" s="166" t="str">
        <f ca="1">IF(ISERROR($V9),"",OFFSET('Smelter Look-up'!$E$4,$V9-4,0))</f>
        <v>CID004434</v>
      </c>
      <c r="G9" s="166" t="str">
        <f ca="1">IF(C9=$X$4,IF(ISERROR($V9),"Enter smelter details","RMI"),IF(ISERROR($V9),"",OFFSET('Smelter Look-up'!$F$4,$V9-4,0)))</f>
        <v>RMI</v>
      </c>
      <c r="H9" s="167">
        <f ca="1">IF(ISERROR($V9),"",OFFSET('Smelter Look-up'!$G$4,$V9-4,0))</f>
        <v>0</v>
      </c>
      <c r="I9" s="168" t="str">
        <f ca="1">IF(ISERROR($V9),"",OFFSET('Smelter Look-up'!$H$4,$V9-4,0))</f>
        <v>Port Klang</v>
      </c>
      <c r="J9" s="168" t="str">
        <f ca="1">IF(ISERROR($V9),"",OFFSET('Smelter Look-up'!$I$4,$V9-4,0))</f>
        <v>Selangor</v>
      </c>
      <c r="K9" s="207"/>
      <c r="L9" s="207"/>
      <c r="M9" s="207"/>
      <c r="N9" s="207"/>
      <c r="O9" s="207"/>
      <c r="P9" s="169"/>
      <c r="Q9" s="208"/>
      <c r="R9" s="166" t="str">
        <f ca="1">IF(ISERROR($V9),"",OFFSET('Smelter Look-up'!$C$4,$V9-4,0)&amp;"")</f>
        <v>Malaysia Smelting Corporation Berhad (Port Klang)</v>
      </c>
      <c r="S9" s="165" t="str">
        <f t="shared" ca="1" si="2"/>
        <v>MY</v>
      </c>
      <c r="T9" s="165" t="str">
        <f ca="1">IF(B9="","",IF(ISERROR(MATCH($J9,SorP!$B$1:$B$6261,0)),"",INDIRECT("'SorP'!$A$"&amp;MATCH($S9&amp;$J9,SorP!C:C,0))))</f>
        <v>MY-10</v>
      </c>
      <c r="U9" s="185"/>
      <c r="V9" s="209">
        <f>IF(C9="",NA(),IF(OR(C9="Smelter not listed",C9="Smelter not yet identified"),MATCH($B9&amp;$D9,'Smelter Look-up'!$J:$J,0),MATCH($B9&amp;$C9,'Smelter Look-up'!$J:$J,0)))</f>
        <v>491</v>
      </c>
      <c r="X9" s="210">
        <f t="shared" ca="1" si="3"/>
        <v>0</v>
      </c>
      <c r="AB9" s="211" t="str">
        <f t="shared" si="4"/>
        <v>TinMalaysia Smelting Corporation Berhad (Port Klang)</v>
      </c>
    </row>
    <row r="10" spans="1:34" s="210" customFormat="1" ht="31.5" customHeight="1">
      <c r="A10" s="245"/>
      <c r="B10" s="166" t="s">
        <v>1088</v>
      </c>
      <c r="C10" s="170" t="s">
        <v>13288</v>
      </c>
      <c r="D10" s="213"/>
      <c r="E10" s="166" t="str">
        <f ca="1">IF(ISERROR($V10),"",OFFSET('Smelter Look-up'!$D$4,$V10-4,0)&amp;"")</f>
        <v>INDONESIA</v>
      </c>
      <c r="F10" s="166" t="str">
        <f ca="1">IF(ISERROR($V10),"",OFFSET('Smelter Look-up'!$E$4,$V10-4,0))</f>
        <v>CID001482</v>
      </c>
      <c r="G10" s="166" t="str">
        <f ca="1">IF(C10=$X$4,IF(ISERROR($V10),"Enter smelter details","RMI"),IF(ISERROR($V10),"",OFFSET('Smelter Look-up'!$F$4,$V10-4,0)))</f>
        <v>RMI</v>
      </c>
      <c r="H10" s="167">
        <f ca="1">IF(ISERROR($V10),"",OFFSET('Smelter Look-up'!$G$4,$V10-4,0))</f>
        <v>0</v>
      </c>
      <c r="I10" s="168" t="str">
        <f ca="1">IF(ISERROR($V10),"",OFFSET('Smelter Look-up'!$H$4,$V10-4,0))</f>
        <v>Mentok</v>
      </c>
      <c r="J10" s="168" t="str">
        <f ca="1">IF(ISERROR($V10),"",OFFSET('Smelter Look-up'!$I$4,$V10-4,0))</f>
        <v>Kepulauan Bangka Belitung</v>
      </c>
      <c r="K10" s="207"/>
      <c r="L10" s="207"/>
      <c r="M10" s="207"/>
      <c r="N10" s="207"/>
      <c r="O10" s="207"/>
      <c r="P10" s="169"/>
      <c r="Q10" s="208"/>
      <c r="R10" s="166" t="str">
        <f ca="1">IF(ISERROR($V10),"",OFFSET('Smelter Look-up'!$C$4,$V10-4,0)&amp;"")</f>
        <v>PT Timah Tbk Mentok</v>
      </c>
      <c r="S10" s="165" t="str">
        <f t="shared" ca="1" si="2"/>
        <v>ID</v>
      </c>
      <c r="T10" s="165" t="str">
        <f ca="1">IF(B10="","",IF(ISERROR(MATCH($J10,SorP!$B$1:$B$6261,0)),"",INDIRECT("'SorP'!$A$"&amp;MATCH($S10&amp;$J10,SorP!C:C,0))))</f>
        <v>ID-BB</v>
      </c>
      <c r="U10" s="185"/>
      <c r="V10" s="209">
        <f>IF(C10="",NA(),IF(OR(C10="Smelter not listed",C10="Smelter not yet identified"),MATCH($B10&amp;$D10,'Smelter Look-up'!$J:$J,0),MATCH($B10&amp;$C10,'Smelter Look-up'!$J:$J,0)))</f>
        <v>532</v>
      </c>
      <c r="X10" s="210">
        <f t="shared" ca="1" si="3"/>
        <v>0</v>
      </c>
      <c r="AB10" s="211" t="str">
        <f t="shared" si="4"/>
        <v>TinPT Timah Tbk Mentok</v>
      </c>
    </row>
    <row r="11" spans="1:34" s="210" customFormat="1" ht="20.100000000000001" customHeight="1">
      <c r="A11" s="245"/>
      <c r="B11" s="166" t="s">
        <v>1088</v>
      </c>
      <c r="C11" s="170" t="s">
        <v>13289</v>
      </c>
      <c r="D11" s="213"/>
      <c r="E11" s="166" t="str">
        <f ca="1">IF(ISERROR($V11),"",OFFSET('Smelter Look-up'!$D$4,$V11-4,0)&amp;"")</f>
        <v>INDONESIA</v>
      </c>
      <c r="F11" s="166" t="str">
        <f ca="1">IF(ISERROR($V11),"",OFFSET('Smelter Look-up'!$E$4,$V11-4,0))</f>
        <v>CID001477</v>
      </c>
      <c r="G11" s="166" t="str">
        <f ca="1">IF(C11=$X$4,IF(ISERROR($V11),"Enter smelter details","RMI"),IF(ISERROR($V11),"",OFFSET('Smelter Look-up'!$F$4,$V11-4,0)))</f>
        <v>RMI</v>
      </c>
      <c r="H11" s="167">
        <f ca="1">IF(ISERROR($V11),"",OFFSET('Smelter Look-up'!$G$4,$V11-4,0))</f>
        <v>0</v>
      </c>
      <c r="I11" s="168" t="str">
        <f ca="1">IF(ISERROR($V11),"",OFFSET('Smelter Look-up'!$H$4,$V11-4,0))</f>
        <v>Kundur</v>
      </c>
      <c r="J11" s="168" t="str">
        <f ca="1">IF(ISERROR($V11),"",OFFSET('Smelter Look-up'!$I$4,$V11-4,0))</f>
        <v>Riau</v>
      </c>
      <c r="K11" s="207"/>
      <c r="L11" s="207"/>
      <c r="M11" s="207"/>
      <c r="N11" s="207"/>
      <c r="O11" s="207"/>
      <c r="P11" s="169"/>
      <c r="Q11" s="208"/>
      <c r="R11" s="166" t="str">
        <f ca="1">IF(ISERROR($V11),"",OFFSET('Smelter Look-up'!$C$4,$V11-4,0)&amp;"")</f>
        <v>PT Timah Tbk Kundur</v>
      </c>
      <c r="S11" s="165" t="str">
        <f t="shared" ca="1" si="2"/>
        <v>ID</v>
      </c>
      <c r="T11" s="165" t="str">
        <f ca="1">IF(B11="","",IF(ISERROR(MATCH($J11,SorP!$B$1:$B$6261,0)),"",INDIRECT("'SorP'!$A$"&amp;MATCH($S11&amp;$J11,SorP!C:C,0))))</f>
        <v>ID-RI</v>
      </c>
      <c r="U11" s="185"/>
      <c r="V11" s="209">
        <f>IF(C11="",NA(),IF(OR(C11="Smelter not listed",C11="Smelter not yet identified"),MATCH($B11&amp;$D11,'Smelter Look-up'!$J:$J,0),MATCH($B11&amp;$C11,'Smelter Look-up'!$J:$J,0)))</f>
        <v>531</v>
      </c>
      <c r="X11" s="210">
        <f t="shared" ca="1" si="3"/>
        <v>0</v>
      </c>
      <c r="AB11" s="211" t="str">
        <f t="shared" si="4"/>
        <v>TinPT Timah Tbk Kundur</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C8EE1B7-0EE0-4D7E-9E5F-E4103914FA9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The Torrey S. Crane Co.</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Scott K. Baker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skbaker@torreycrane.com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860-628-4778</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Scott K. Baker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skbaker@torreycrane.com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www.torreycrane.com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496" activePane="bottomLeft" state="frozen"/>
      <selection activeCell="A4" sqref="A4"/>
      <selection pane="bottomLeft" activeCell="A514" sqref="A514:XFD514"/>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Marjie Baker</cp:lastModifiedBy>
  <cp:lastPrinted>2015-04-21T20:47:43Z</cp:lastPrinted>
  <dcterms:created xsi:type="dcterms:W3CDTF">2010-06-21T21:00:23Z</dcterms:created>
  <dcterms:modified xsi:type="dcterms:W3CDTF">2026-06-18T12:54:21Z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