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https://unimetalsf-my.sharepoint.com/personal/phayden_unimetal_com/Documents/redundant1/Pats Scan folder/Pats Scan folder/C/Conflict Minerals Info/UniMetal/"/>
    </mc:Choice>
  </mc:AlternateContent>
  <xr:revisionPtr revIDLastSave="56" documentId="8_{49EA0427-1193-4236-A33B-CCCE58F9037D}" xr6:coauthVersionLast="47" xr6:coauthVersionMax="47" xr10:uidLastSave="{C944BEBA-F130-44EF-835A-75D85960E160}"/>
  <workbookProtection workbookAlgorithmName="SHA-512" workbookHashValue="eA6HOTzdAarwbQz07odMoYr1/Ilj2HgXf+Dnnvk1HbEAsBU4tAvzZCHfQC2uJSbXIctTl7Y0RMtjOQcv6HdYSQ==" workbookSaltValue="LmZPdPH7pPthDTrBtLy9Fg==" workbookSpinCount="100000" lockStructure="1"/>
  <bookViews>
    <workbookView xWindow="-28920" yWindow="-3045"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4" i="5" l="1"/>
  <c r="V14" i="5"/>
  <c r="X13" i="5"/>
  <c r="V13" i="5"/>
  <c r="X12" i="5"/>
  <c r="V12" i="5"/>
  <c r="X11" i="5"/>
  <c r="V11" i="5"/>
  <c r="X10" i="5"/>
  <c r="V10" i="5"/>
  <c r="X9" i="5"/>
  <c r="V9" i="5"/>
  <c r="X8" i="5"/>
  <c r="V8" i="5"/>
  <c r="X7" i="5"/>
  <c r="V7" i="5"/>
  <c r="X6" i="5"/>
  <c r="V6"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5" i="5"/>
  <c r="X15" i="5" s="1"/>
  <c r="V16" i="5"/>
  <c r="E16" i="5"/>
  <c r="X16" i="5" s="1"/>
  <c r="V17" i="5"/>
  <c r="E17" i="5"/>
  <c r="X17" i="5" s="1"/>
  <c r="V18" i="5"/>
  <c r="E18" i="5"/>
  <c r="X18" i="5" s="1"/>
  <c r="V19" i="5"/>
  <c r="E19" i="5"/>
  <c r="V20" i="5"/>
  <c r="E20" i="5"/>
  <c r="X20" i="5" s="1"/>
  <c r="V21" i="5"/>
  <c r="E21" i="5"/>
  <c r="X21" i="5" s="1"/>
  <c r="V22" i="5"/>
  <c r="E22" i="5"/>
  <c r="X22" i="5" s="1"/>
  <c r="V23" i="5"/>
  <c r="E23" i="5"/>
  <c r="V24" i="5"/>
  <c r="E24" i="5"/>
  <c r="X24" i="5" s="1"/>
  <c r="V25" i="5"/>
  <c r="E25" i="5"/>
  <c r="X25" i="5" s="1"/>
  <c r="V26" i="5"/>
  <c r="E26" i="5"/>
  <c r="X26" i="5" s="1"/>
  <c r="V27" i="5"/>
  <c r="E27" i="5"/>
  <c r="V28" i="5"/>
  <c r="E28" i="5"/>
  <c r="X28" i="5" s="1"/>
  <c r="V29" i="5"/>
  <c r="E29" i="5"/>
  <c r="X29" i="5" s="1"/>
  <c r="V30" i="5"/>
  <c r="E30" i="5"/>
  <c r="X30" i="5" s="1"/>
  <c r="V31" i="5"/>
  <c r="E31" i="5"/>
  <c r="V32" i="5"/>
  <c r="E32" i="5"/>
  <c r="X32" i="5" s="1"/>
  <c r="V33" i="5"/>
  <c r="E33" i="5"/>
  <c r="X33" i="5" s="1"/>
  <c r="V34" i="5"/>
  <c r="E34" i="5"/>
  <c r="X34" i="5" s="1"/>
  <c r="V35" i="5"/>
  <c r="E35" i="5"/>
  <c r="X35" i="5" s="1"/>
  <c r="V36" i="5"/>
  <c r="E36" i="5"/>
  <c r="X36" i="5" s="1"/>
  <c r="V37" i="5"/>
  <c r="E37" i="5"/>
  <c r="X37" i="5" s="1"/>
  <c r="V38" i="5"/>
  <c r="E38" i="5"/>
  <c r="X38" i="5" s="1"/>
  <c r="V39" i="5"/>
  <c r="E39" i="5"/>
  <c r="V40" i="5"/>
  <c r="E40" i="5"/>
  <c r="X40" i="5" s="1"/>
  <c r="V41" i="5"/>
  <c r="E41" i="5"/>
  <c r="X41" i="5" s="1"/>
  <c r="V42" i="5"/>
  <c r="E42" i="5"/>
  <c r="X42" i="5" s="1"/>
  <c r="V43" i="5"/>
  <c r="E43" i="5"/>
  <c r="V44" i="5"/>
  <c r="E44" i="5"/>
  <c r="X44" i="5" s="1"/>
  <c r="V45" i="5"/>
  <c r="E45" i="5"/>
  <c r="X45" i="5" s="1"/>
  <c r="V46" i="5"/>
  <c r="E46" i="5"/>
  <c r="X46" i="5" s="1"/>
  <c r="V47" i="5"/>
  <c r="E47" i="5"/>
  <c r="V48" i="5"/>
  <c r="E48" i="5"/>
  <c r="V49" i="5"/>
  <c r="E49" i="5"/>
  <c r="X49" i="5" s="1"/>
  <c r="V50" i="5"/>
  <c r="E50" i="5"/>
  <c r="X50" i="5" s="1"/>
  <c r="V51" i="5"/>
  <c r="E51" i="5"/>
  <c r="V52" i="5"/>
  <c r="E52" i="5"/>
  <c r="X52" i="5" s="1"/>
  <c r="V53" i="5"/>
  <c r="E53" i="5"/>
  <c r="X53" i="5" s="1"/>
  <c r="V54" i="5"/>
  <c r="E54" i="5"/>
  <c r="X54" i="5" s="1"/>
  <c r="V55" i="5"/>
  <c r="E55" i="5"/>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V89" i="5"/>
  <c r="E89" i="5"/>
  <c r="X89" i="5" s="1"/>
  <c r="V90" i="5"/>
  <c r="E90" i="5"/>
  <c r="X90" i="5" s="1"/>
  <c r="V91" i="5"/>
  <c r="E91" i="5"/>
  <c r="X91" i="5" s="1"/>
  <c r="V92" i="5"/>
  <c r="E92" i="5"/>
  <c r="X92" i="5" s="1"/>
  <c r="V93" i="5"/>
  <c r="E93" i="5"/>
  <c r="X93" i="5" s="1"/>
  <c r="V94" i="5"/>
  <c r="E94" i="5"/>
  <c r="X94" i="5" s="1"/>
  <c r="V95" i="5"/>
  <c r="E95" i="5"/>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V105" i="5"/>
  <c r="E105" i="5"/>
  <c r="X105" i="5" s="1"/>
  <c r="V106" i="5"/>
  <c r="E106" i="5"/>
  <c r="X106" i="5" s="1"/>
  <c r="V107" i="5"/>
  <c r="E107" i="5"/>
  <c r="V108" i="5"/>
  <c r="E108" i="5"/>
  <c r="X108" i="5" s="1"/>
  <c r="V109" i="5"/>
  <c r="E109" i="5"/>
  <c r="X109" i="5" s="1"/>
  <c r="V110" i="5"/>
  <c r="E110" i="5"/>
  <c r="X110" i="5" s="1"/>
  <c r="V111" i="5"/>
  <c r="E111" i="5"/>
  <c r="X111" i="5" s="1"/>
  <c r="V112" i="5"/>
  <c r="E112" i="5"/>
  <c r="V113" i="5"/>
  <c r="E113" i="5"/>
  <c r="X113" i="5" s="1"/>
  <c r="V114" i="5"/>
  <c r="E114" i="5"/>
  <c r="X114" i="5" s="1"/>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V144" i="5"/>
  <c r="E144" i="5"/>
  <c r="V145" i="5"/>
  <c r="E145" i="5"/>
  <c r="X145" i="5" s="1"/>
  <c r="V146" i="5"/>
  <c r="E146" i="5"/>
  <c r="X146" i="5" s="1"/>
  <c r="V147" i="5"/>
  <c r="E147" i="5"/>
  <c r="V148" i="5"/>
  <c r="E148" i="5"/>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V196" i="5"/>
  <c r="E196" i="5"/>
  <c r="X196" i="5" s="1"/>
  <c r="V197" i="5"/>
  <c r="E197" i="5"/>
  <c r="X197" i="5" s="1"/>
  <c r="V198" i="5"/>
  <c r="E198" i="5"/>
  <c r="X198" i="5" s="1"/>
  <c r="V199" i="5"/>
  <c r="E199" i="5"/>
  <c r="V200" i="5"/>
  <c r="E200" i="5"/>
  <c r="X200" i="5" s="1"/>
  <c r="V201" i="5"/>
  <c r="E201" i="5"/>
  <c r="X201" i="5" s="1"/>
  <c r="V202" i="5"/>
  <c r="E202" i="5"/>
  <c r="X202" i="5" s="1"/>
  <c r="V203" i="5"/>
  <c r="E203" i="5"/>
  <c r="V204" i="5"/>
  <c r="E204" i="5"/>
  <c r="X204" i="5" s="1"/>
  <c r="V205" i="5"/>
  <c r="E205" i="5"/>
  <c r="X205" i="5" s="1"/>
  <c r="V206" i="5"/>
  <c r="E206" i="5"/>
  <c r="X206" i="5" s="1"/>
  <c r="V207" i="5"/>
  <c r="E207" i="5"/>
  <c r="X207" i="5" s="1"/>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V217" i="5"/>
  <c r="E217" i="5"/>
  <c r="X217" i="5" s="1"/>
  <c r="V218" i="5"/>
  <c r="E218" i="5"/>
  <c r="X218" i="5" s="1"/>
  <c r="V219" i="5"/>
  <c r="E219" i="5"/>
  <c r="X219" i="5" s="1"/>
  <c r="V220" i="5"/>
  <c r="E220" i="5"/>
  <c r="V221" i="5"/>
  <c r="E221" i="5"/>
  <c r="X221" i="5" s="1"/>
  <c r="V222" i="5"/>
  <c r="E222" i="5"/>
  <c r="X222" i="5" s="1"/>
  <c r="V223" i="5"/>
  <c r="E223" i="5"/>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V253" i="5"/>
  <c r="E253" i="5"/>
  <c r="X253" i="5" s="1"/>
  <c r="V254" i="5"/>
  <c r="E254" i="5"/>
  <c r="X254" i="5" s="1"/>
  <c r="V255" i="5"/>
  <c r="E255" i="5"/>
  <c r="V256" i="5"/>
  <c r="E256" i="5"/>
  <c r="X256" i="5" s="1"/>
  <c r="V257" i="5"/>
  <c r="E257" i="5"/>
  <c r="X257" i="5" s="1"/>
  <c r="V258" i="5"/>
  <c r="E258" i="5"/>
  <c r="X258" i="5" s="1"/>
  <c r="V259" i="5"/>
  <c r="E259" i="5"/>
  <c r="X259" i="5" s="1"/>
  <c r="V260" i="5"/>
  <c r="E260" i="5"/>
  <c r="X260" i="5" s="1"/>
  <c r="V261" i="5"/>
  <c r="E261" i="5"/>
  <c r="X261" i="5" s="1"/>
  <c r="V262" i="5"/>
  <c r="E262" i="5"/>
  <c r="X262" i="5" s="1"/>
  <c r="V263" i="5"/>
  <c r="E263" i="5"/>
  <c r="V264" i="5"/>
  <c r="E264" i="5"/>
  <c r="X264" i="5" s="1"/>
  <c r="V265" i="5"/>
  <c r="E265" i="5"/>
  <c r="X265" i="5" s="1"/>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V321" i="5"/>
  <c r="E321" i="5"/>
  <c r="X321" i="5" s="1"/>
  <c r="V322" i="5"/>
  <c r="E322" i="5"/>
  <c r="X322" i="5" s="1"/>
  <c r="V323" i="5"/>
  <c r="E323" i="5"/>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X366" i="5" s="1"/>
  <c r="V367" i="5"/>
  <c r="E367" i="5"/>
  <c r="X367" i="5" s="1"/>
  <c r="V368" i="5"/>
  <c r="E368" i="5"/>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c r="V449" i="5"/>
  <c r="E449" i="5"/>
  <c r="X449" i="5" s="1"/>
  <c r="V450" i="5"/>
  <c r="E450" i="5"/>
  <c r="X450" i="5" s="1"/>
  <c r="V451" i="5"/>
  <c r="E451" i="5"/>
  <c r="V452" i="5"/>
  <c r="E452" i="5"/>
  <c r="X452" i="5" s="1"/>
  <c r="V453" i="5"/>
  <c r="E453" i="5"/>
  <c r="X453" i="5" s="1"/>
  <c r="V454" i="5"/>
  <c r="E454" i="5"/>
  <c r="X454" i="5" s="1"/>
  <c r="V455" i="5"/>
  <c r="E455" i="5"/>
  <c r="V456" i="5"/>
  <c r="E456" i="5"/>
  <c r="X456" i="5" s="1"/>
  <c r="V457" i="5"/>
  <c r="E457" i="5"/>
  <c r="X457" i="5" s="1"/>
  <c r="V458" i="5"/>
  <c r="E458" i="5"/>
  <c r="X458" i="5" s="1"/>
  <c r="V459" i="5"/>
  <c r="E459" i="5"/>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V472" i="5"/>
  <c r="E472" i="5"/>
  <c r="X472" i="5" s="1"/>
  <c r="V473" i="5"/>
  <c r="E473" i="5"/>
  <c r="X473" i="5" s="1"/>
  <c r="V474" i="5"/>
  <c r="E474" i="5"/>
  <c r="X474" i="5" s="1"/>
  <c r="V475" i="5"/>
  <c r="E475" i="5"/>
  <c r="V476" i="5"/>
  <c r="E476" i="5"/>
  <c r="X476" i="5" s="1"/>
  <c r="V477" i="5"/>
  <c r="E477" i="5"/>
  <c r="X477" i="5" s="1"/>
  <c r="V478" i="5"/>
  <c r="E478" i="5"/>
  <c r="X478" i="5" s="1"/>
  <c r="V479" i="5"/>
  <c r="E479" i="5"/>
  <c r="V480" i="5"/>
  <c r="E480" i="5"/>
  <c r="X480" i="5" s="1"/>
  <c r="V481" i="5"/>
  <c r="E481" i="5"/>
  <c r="X481" i="5" s="1"/>
  <c r="V482" i="5"/>
  <c r="E482" i="5"/>
  <c r="X482" i="5" s="1"/>
  <c r="V483" i="5"/>
  <c r="E483" i="5"/>
  <c r="V484" i="5"/>
  <c r="E484" i="5"/>
  <c r="X484" i="5" s="1"/>
  <c r="V485" i="5"/>
  <c r="E485" i="5"/>
  <c r="X485" i="5" s="1"/>
  <c r="V486" i="5"/>
  <c r="E486" i="5"/>
  <c r="X486" i="5" s="1"/>
  <c r="V487" i="5"/>
  <c r="E487" i="5"/>
  <c r="V488" i="5"/>
  <c r="E488" i="5"/>
  <c r="X488" i="5" s="1"/>
  <c r="V489" i="5"/>
  <c r="E489" i="5"/>
  <c r="X489" i="5" s="1"/>
  <c r="V490" i="5"/>
  <c r="E490" i="5"/>
  <c r="X490" i="5" s="1"/>
  <c r="V491" i="5"/>
  <c r="E491" i="5"/>
  <c r="V492" i="5"/>
  <c r="E492" i="5"/>
  <c r="X492" i="5" s="1"/>
  <c r="V493" i="5"/>
  <c r="E493" i="5"/>
  <c r="X493" i="5" s="1"/>
  <c r="V494" i="5"/>
  <c r="E494" i="5"/>
  <c r="X494" i="5" s="1"/>
  <c r="V495" i="5"/>
  <c r="E495" i="5"/>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V593" i="5"/>
  <c r="E593" i="5"/>
  <c r="X593" i="5" s="1"/>
  <c r="V594" i="5"/>
  <c r="E594" i="5"/>
  <c r="X594" i="5" s="1"/>
  <c r="V595" i="5"/>
  <c r="E595" i="5"/>
  <c r="X595" i="5" s="1"/>
  <c r="V596" i="5"/>
  <c r="E596" i="5"/>
  <c r="X596" i="5" s="1"/>
  <c r="V597" i="5"/>
  <c r="E597" i="5"/>
  <c r="X597" i="5" s="1"/>
  <c r="V598" i="5"/>
  <c r="E598" i="5"/>
  <c r="X598" i="5" s="1"/>
  <c r="V599" i="5"/>
  <c r="E599" i="5"/>
  <c r="V600" i="5"/>
  <c r="E600" i="5"/>
  <c r="X600" i="5" s="1"/>
  <c r="V601" i="5"/>
  <c r="E601" i="5"/>
  <c r="X601" i="5"/>
  <c r="V602" i="5"/>
  <c r="E602" i="5"/>
  <c r="X602" i="5" s="1"/>
  <c r="V603" i="5"/>
  <c r="E603" i="5"/>
  <c r="X603" i="5" s="1"/>
  <c r="V604" i="5"/>
  <c r="E604" i="5"/>
  <c r="X604" i="5" s="1"/>
  <c r="V605" i="5"/>
  <c r="E605" i="5"/>
  <c r="X605" i="5" s="1"/>
  <c r="V606" i="5"/>
  <c r="E606" i="5"/>
  <c r="X606" i="5" s="1"/>
  <c r="V607" i="5"/>
  <c r="E607" i="5"/>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X638" i="5"/>
  <c r="V639" i="5"/>
  <c r="E639" i="5"/>
  <c r="X639" i="5" s="1"/>
  <c r="V640" i="5"/>
  <c r="E640" i="5"/>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X675" i="5" s="1"/>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X750" i="5" s="1"/>
  <c r="V751" i="5"/>
  <c r="E751" i="5"/>
  <c r="V752" i="5"/>
  <c r="E752" i="5"/>
  <c r="X752" i="5" s="1"/>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V836" i="5"/>
  <c r="E836" i="5"/>
  <c r="X836" i="5" s="1"/>
  <c r="V837" i="5"/>
  <c r="E837" i="5"/>
  <c r="X837" i="5" s="1"/>
  <c r="V838" i="5"/>
  <c r="E838" i="5"/>
  <c r="X838" i="5" s="1"/>
  <c r="V839" i="5"/>
  <c r="E839" i="5"/>
  <c r="X839" i="5" s="1"/>
  <c r="V840" i="5"/>
  <c r="E840" i="5"/>
  <c r="X840" i="5"/>
  <c r="V841" i="5"/>
  <c r="E841" i="5"/>
  <c r="X841" i="5" s="1"/>
  <c r="V842" i="5"/>
  <c r="E842" i="5"/>
  <c r="X842" i="5" s="1"/>
  <c r="V843" i="5"/>
  <c r="E843" i="5"/>
  <c r="V844" i="5"/>
  <c r="E844" i="5"/>
  <c r="X844" i="5" s="1"/>
  <c r="V845" i="5"/>
  <c r="E845" i="5"/>
  <c r="X845" i="5" s="1"/>
  <c r="V846" i="5"/>
  <c r="E846" i="5"/>
  <c r="X846" i="5" s="1"/>
  <c r="V847" i="5"/>
  <c r="E847" i="5"/>
  <c r="X847" i="5" s="1"/>
  <c r="V848" i="5"/>
  <c r="E848" i="5"/>
  <c r="X848" i="5" s="1"/>
  <c r="V849" i="5"/>
  <c r="E849" i="5"/>
  <c r="X849" i="5" s="1"/>
  <c r="V850" i="5"/>
  <c r="E850" i="5"/>
  <c r="X850" i="5" s="1"/>
  <c r="V851" i="5"/>
  <c r="E851" i="5"/>
  <c r="V852" i="5"/>
  <c r="E852" i="5"/>
  <c r="X852" i="5" s="1"/>
  <c r="V853" i="5"/>
  <c r="E853" i="5"/>
  <c r="X853" i="5" s="1"/>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V876" i="5"/>
  <c r="E876" i="5"/>
  <c r="X876" i="5" s="1"/>
  <c r="V877" i="5"/>
  <c r="E877" i="5"/>
  <c r="X877" i="5" s="1"/>
  <c r="V878" i="5"/>
  <c r="E878" i="5"/>
  <c r="X878" i="5" s="1"/>
  <c r="V879" i="5"/>
  <c r="E879" i="5"/>
  <c r="V880" i="5"/>
  <c r="E880" i="5"/>
  <c r="X880" i="5" s="1"/>
  <c r="V881" i="5"/>
  <c r="E881" i="5"/>
  <c r="X881" i="5" s="1"/>
  <c r="V882" i="5"/>
  <c r="E882" i="5"/>
  <c r="X882" i="5" s="1"/>
  <c r="V883" i="5"/>
  <c r="E883" i="5"/>
  <c r="V884" i="5"/>
  <c r="E884" i="5"/>
  <c r="X884" i="5" s="1"/>
  <c r="V885" i="5"/>
  <c r="E885" i="5"/>
  <c r="X885" i="5" s="1"/>
  <c r="V886" i="5"/>
  <c r="E886" i="5"/>
  <c r="X886" i="5" s="1"/>
  <c r="V887" i="5"/>
  <c r="E887" i="5"/>
  <c r="V888" i="5"/>
  <c r="E888" i="5"/>
  <c r="X888" i="5" s="1"/>
  <c r="V889" i="5"/>
  <c r="E889" i="5"/>
  <c r="X889" i="5" s="1"/>
  <c r="V890" i="5"/>
  <c r="E890" i="5"/>
  <c r="X890" i="5" s="1"/>
  <c r="V891" i="5"/>
  <c r="E891" i="5"/>
  <c r="V892" i="5"/>
  <c r="E892" i="5"/>
  <c r="V893" i="5"/>
  <c r="E893" i="5"/>
  <c r="X893" i="5" s="1"/>
  <c r="V894" i="5"/>
  <c r="E894" i="5"/>
  <c r="X894" i="5" s="1"/>
  <c r="V895" i="5"/>
  <c r="E895" i="5"/>
  <c r="V896" i="5"/>
  <c r="E896" i="5"/>
  <c r="X896" i="5" s="1"/>
  <c r="V897" i="5"/>
  <c r="E897" i="5"/>
  <c r="X897" i="5" s="1"/>
  <c r="V898" i="5"/>
  <c r="E898" i="5"/>
  <c r="X898" i="5" s="1"/>
  <c r="V899" i="5"/>
  <c r="E899" i="5"/>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V932" i="5"/>
  <c r="E932" i="5"/>
  <c r="X932" i="5" s="1"/>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V952" i="5"/>
  <c r="E952" i="5"/>
  <c r="X952" i="5" s="1"/>
  <c r="V953" i="5"/>
  <c r="E953" i="5"/>
  <c r="X953" i="5" s="1"/>
  <c r="V954" i="5"/>
  <c r="E954" i="5"/>
  <c r="X954" i="5" s="1"/>
  <c r="V955" i="5"/>
  <c r="E955" i="5"/>
  <c r="V956" i="5"/>
  <c r="E956" i="5"/>
  <c r="X956" i="5" s="1"/>
  <c r="V957" i="5"/>
  <c r="E957" i="5"/>
  <c r="X957" i="5" s="1"/>
  <c r="V958" i="5"/>
  <c r="E958" i="5"/>
  <c r="X958" i="5" s="1"/>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V976" i="5"/>
  <c r="E976" i="5"/>
  <c r="X976" i="5" s="1"/>
  <c r="V977" i="5"/>
  <c r="E977" i="5"/>
  <c r="X977" i="5" s="1"/>
  <c r="V978" i="5"/>
  <c r="E978" i="5"/>
  <c r="X978" i="5" s="1"/>
  <c r="V979" i="5"/>
  <c r="E979" i="5"/>
  <c r="V980" i="5"/>
  <c r="E980" i="5"/>
  <c r="X980" i="5" s="1"/>
  <c r="V981" i="5"/>
  <c r="E981" i="5"/>
  <c r="X981" i="5"/>
  <c r="V982" i="5"/>
  <c r="E982" i="5"/>
  <c r="X982" i="5" s="1"/>
  <c r="V983" i="5"/>
  <c r="E983" i="5"/>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V1100" i="5"/>
  <c r="E1100" i="5"/>
  <c r="V1101" i="5"/>
  <c r="E1101" i="5"/>
  <c r="X1101" i="5" s="1"/>
  <c r="V1102" i="5"/>
  <c r="E1102" i="5"/>
  <c r="X1102" i="5" s="1"/>
  <c r="V1103" i="5"/>
  <c r="E1103" i="5"/>
  <c r="V1104" i="5"/>
  <c r="E1104" i="5"/>
  <c r="V1105" i="5"/>
  <c r="E1105" i="5"/>
  <c r="X1105" i="5" s="1"/>
  <c r="V1106" i="5"/>
  <c r="E1106" i="5"/>
  <c r="X1106" i="5" s="1"/>
  <c r="V1107" i="5"/>
  <c r="E1107" i="5"/>
  <c r="V1108" i="5"/>
  <c r="E1108" i="5"/>
  <c r="X1108" i="5" s="1"/>
  <c r="V1109" i="5"/>
  <c r="E1109" i="5"/>
  <c r="X1109" i="5" s="1"/>
  <c r="V1110" i="5"/>
  <c r="E1110" i="5"/>
  <c r="X1110" i="5" s="1"/>
  <c r="V1111" i="5"/>
  <c r="E1111" i="5"/>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V1120" i="5"/>
  <c r="E1120" i="5"/>
  <c r="V1121" i="5"/>
  <c r="E1121" i="5"/>
  <c r="X1121" i="5" s="1"/>
  <c r="V1122" i="5"/>
  <c r="E1122" i="5"/>
  <c r="X1122" i="5" s="1"/>
  <c r="V1123" i="5"/>
  <c r="E1123" i="5"/>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V1377" i="5"/>
  <c r="E1377" i="5"/>
  <c r="X1377" i="5" s="1"/>
  <c r="V1378" i="5"/>
  <c r="E1378" i="5"/>
  <c r="X1378" i="5" s="1"/>
  <c r="V1379" i="5"/>
  <c r="E1379" i="5"/>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V1533" i="5"/>
  <c r="E1533" i="5"/>
  <c r="X1533" i="5" s="1"/>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V1588" i="5"/>
  <c r="E1588" i="5"/>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V1601" i="5"/>
  <c r="E1601" i="5"/>
  <c r="X1601" i="5" s="1"/>
  <c r="V1602" i="5"/>
  <c r="E1602" i="5"/>
  <c r="X1602" i="5" s="1"/>
  <c r="V1603" i="5"/>
  <c r="E1603" i="5"/>
  <c r="V1604" i="5"/>
  <c r="E1604" i="5"/>
  <c r="X1604" i="5" s="1"/>
  <c r="V1605" i="5"/>
  <c r="E1605" i="5"/>
  <c r="X1605" i="5" s="1"/>
  <c r="V1606" i="5"/>
  <c r="E1606" i="5"/>
  <c r="X1606" i="5" s="1"/>
  <c r="V1607" i="5"/>
  <c r="E1607" i="5"/>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c r="V1678" i="5"/>
  <c r="E1678" i="5"/>
  <c r="X1678" i="5" s="1"/>
  <c r="V1679" i="5"/>
  <c r="E1679" i="5"/>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D9" i="6"/>
  <c r="B8" i="6"/>
  <c r="G8" i="6"/>
  <c r="H8" i="6"/>
  <c r="D8" i="6"/>
  <c r="B7" i="6"/>
  <c r="G7" i="6"/>
  <c r="H7" i="6"/>
  <c r="D7" i="6"/>
  <c r="B6" i="6"/>
  <c r="G6" i="6"/>
  <c r="B5" i="6"/>
  <c r="F6" i="6"/>
  <c r="H6" i="6"/>
  <c r="D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X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F129" i="5"/>
  <c r="H199" i="5"/>
  <c r="R199" i="5"/>
  <c r="J199" i="5"/>
  <c r="I199" i="5"/>
  <c r="F199" i="5"/>
  <c r="X199" i="5"/>
  <c r="H131" i="5"/>
  <c r="F131" i="5"/>
  <c r="I131" i="5"/>
  <c r="R131" i="5"/>
  <c r="J131" i="5"/>
  <c r="H21" i="5"/>
  <c r="J21" i="5"/>
  <c r="R57" i="5"/>
  <c r="I57" i="5"/>
  <c r="F105" i="5"/>
  <c r="R105" i="5"/>
  <c r="H119" i="5"/>
  <c r="F119" i="5"/>
  <c r="I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X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X1427" i="5"/>
  <c r="AB1427" i="5"/>
  <c r="J1431" i="5"/>
  <c r="X1435"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J46" i="6"/>
  <c r="I47" i="6"/>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C20" i="6" s="1"/>
  <c r="J27" i="6"/>
  <c r="I29" i="6"/>
  <c r="I30" i="6"/>
  <c r="C30" i="6" s="1"/>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C41" i="6" s="1"/>
  <c r="I49" i="6"/>
  <c r="C49" i="6" s="1"/>
  <c r="J57" i="6"/>
  <c r="I58" i="6"/>
  <c r="L67" i="6"/>
  <c r="A1" i="7"/>
  <c r="D4" i="8"/>
  <c r="C3" i="6"/>
  <c r="I4" i="6"/>
  <c r="C4" i="6" s="1"/>
  <c r="I5" i="6"/>
  <c r="C5" i="6" s="1"/>
  <c r="J21" i="6"/>
  <c r="I22" i="6"/>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347" i="5"/>
  <c r="S598" i="5"/>
  <c r="X503" i="5"/>
  <c r="X323" i="5"/>
  <c r="X360" i="5"/>
  <c r="X483" i="5"/>
  <c r="X555" i="5"/>
  <c r="X535" i="5"/>
  <c r="X387" i="5"/>
  <c r="X559" i="5"/>
  <c r="S532" i="5"/>
  <c r="X356" i="5"/>
  <c r="S356" i="5"/>
  <c r="S343" i="5"/>
  <c r="X451" i="5"/>
  <c r="S315" i="5"/>
  <c r="X48" i="5"/>
  <c r="S357" i="5"/>
  <c r="X383" i="5"/>
  <c r="S383" i="5"/>
  <c r="B32" i="6"/>
  <c r="G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41" i="6"/>
  <c r="B52" i="6"/>
  <c r="G52" i="6"/>
  <c r="B37" i="6"/>
  <c r="G37" i="6"/>
  <c r="B42" i="6"/>
  <c r="G42" i="6"/>
  <c r="B40" i="6"/>
  <c r="G40" i="6"/>
  <c r="B50" i="6"/>
  <c r="G50" i="6"/>
  <c r="B25" i="6"/>
  <c r="G25" i="6"/>
  <c r="B35" i="6"/>
  <c r="G35" i="6"/>
  <c r="B39" i="6"/>
  <c r="G39" i="6"/>
  <c r="F24" i="6"/>
  <c r="B44" i="6"/>
  <c r="G44" i="6"/>
  <c r="F44" i="6"/>
  <c r="H44" i="6"/>
  <c r="D44" i="6"/>
  <c r="B49" i="6"/>
  <c r="G49" i="6"/>
  <c r="F49" i="6"/>
  <c r="H49" i="6"/>
  <c r="B34" i="6"/>
  <c r="G34" i="6"/>
  <c r="F34" i="6"/>
  <c r="H34" i="6"/>
  <c r="D34" i="6"/>
  <c r="B29" i="6"/>
  <c r="G29" i="6"/>
  <c r="B24" i="6"/>
  <c r="G24" i="6"/>
  <c r="G19" i="6"/>
  <c r="H19" i="6"/>
  <c r="D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D21" i="6"/>
  <c r="B36" i="6"/>
  <c r="G36" i="6"/>
  <c r="G20" i="6"/>
  <c r="H20" i="6"/>
  <c r="D20" i="6"/>
  <c r="B45" i="6"/>
  <c r="G45" i="6"/>
  <c r="H2439" i="5"/>
  <c r="F2439" i="5"/>
  <c r="X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H39" i="6"/>
  <c r="D39" i="6"/>
  <c r="F65" i="6"/>
  <c r="AB7" i="5"/>
  <c r="AB8" i="5"/>
  <c r="AB9" i="5"/>
  <c r="AB10" i="5"/>
  <c r="AB11" i="5"/>
  <c r="AB12" i="5"/>
  <c r="AB13" i="5"/>
  <c r="AB14" i="5"/>
  <c r="F29" i="6"/>
  <c r="H29" i="6"/>
  <c r="D29" i="6"/>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S611" i="5"/>
  <c r="X220" i="5"/>
  <c r="S601" i="5"/>
  <c r="X340" i="5"/>
  <c r="X467" i="5"/>
  <c r="X427" i="5"/>
  <c r="X407" i="5"/>
  <c r="X180" i="5"/>
  <c r="X232" i="5"/>
  <c r="X567" i="5"/>
  <c r="X320" i="5"/>
  <c r="X411" i="5"/>
  <c r="X439" i="5"/>
  <c r="S600" i="5"/>
  <c r="X447" i="5"/>
  <c r="X423" i="5"/>
  <c r="X191" i="5"/>
  <c r="X403" i="5"/>
  <c r="X112" i="5"/>
  <c r="X144" i="5"/>
  <c r="S382" i="5"/>
  <c r="X475" i="5"/>
  <c r="X268" i="5"/>
  <c r="X431" i="5"/>
  <c r="X592" i="5"/>
  <c r="X395" i="5"/>
  <c r="S533" i="5"/>
  <c r="X148" i="5"/>
  <c r="X575" i="5"/>
  <c r="X216" i="5"/>
  <c r="S355" i="5"/>
  <c r="X391" i="5"/>
  <c r="S602" i="5"/>
  <c r="X156" i="5"/>
  <c r="X124" i="5"/>
  <c r="S603" i="5"/>
  <c r="X104" i="5"/>
  <c r="X228" i="5"/>
  <c r="S605" i="5"/>
  <c r="X443" i="5"/>
  <c r="X128" i="5"/>
  <c r="X571" i="5"/>
  <c r="X172" i="5"/>
  <c r="X607" i="5"/>
  <c r="S607" i="5"/>
  <c r="X579" i="5"/>
  <c r="X211" i="5"/>
  <c r="X435" i="5"/>
  <c r="X43" i="5"/>
  <c r="S314" i="5"/>
  <c r="X463" i="5"/>
  <c r="X160" i="5"/>
  <c r="X120" i="5"/>
  <c r="X252" i="5"/>
  <c r="X415" i="5"/>
  <c r="X608" i="5"/>
  <c r="H24" i="6"/>
  <c r="D24" i="6"/>
  <c r="AB17" i="5"/>
  <c r="AB16" i="5"/>
  <c r="AB15" i="5"/>
  <c r="G68" i="6" s="1"/>
  <c r="H68" i="6" s="1"/>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R15" i="5"/>
  <c r="S17" i="5"/>
  <c r="S16" i="5"/>
  <c r="H41" i="6"/>
  <c r="D41" i="6"/>
  <c r="F46" i="6"/>
  <c r="H46" i="6"/>
  <c r="D46" i="6"/>
  <c r="K67" i="6"/>
  <c r="D16" i="6"/>
  <c r="F51" i="6"/>
  <c r="H51" i="6"/>
  <c r="D51" i="6"/>
  <c r="F67" i="6"/>
  <c r="C21" i="6"/>
  <c r="F36" i="6"/>
  <c r="H36" i="6"/>
  <c r="D36" i="6"/>
  <c r="H26" i="6"/>
  <c r="D26" i="6"/>
  <c r="F31" i="6"/>
  <c r="H31" i="6"/>
  <c r="D31" i="6"/>
  <c r="F35" i="6"/>
  <c r="H35" i="6"/>
  <c r="D35" i="6"/>
  <c r="F40" i="6"/>
  <c r="H40" i="6"/>
  <c r="F66" i="6"/>
  <c r="F50" i="6"/>
  <c r="H50" i="6"/>
  <c r="D50" i="6"/>
  <c r="F45" i="6"/>
  <c r="H45" i="6"/>
  <c r="D45" i="6"/>
  <c r="F30" i="6"/>
  <c r="H30" i="6"/>
  <c r="D30" i="6"/>
  <c r="H25" i="6"/>
  <c r="D25" i="6"/>
  <c r="D15" i="6"/>
  <c r="K66" i="6"/>
  <c r="K68" i="6"/>
  <c r="D17" i="6"/>
  <c r="F42" i="6"/>
  <c r="H42" i="6"/>
  <c r="D42" i="6"/>
  <c r="F47" i="6"/>
  <c r="H47" i="6"/>
  <c r="D47" i="6"/>
  <c r="F68" i="6"/>
  <c r="H27" i="6"/>
  <c r="F54" i="6"/>
  <c r="F32" i="6"/>
  <c r="H32" i="6"/>
  <c r="D32" i="6"/>
  <c r="F52" i="6"/>
  <c r="H52" i="6"/>
  <c r="D52" i="6"/>
  <c r="F37" i="6"/>
  <c r="H37" i="6"/>
  <c r="D37" i="6"/>
  <c r="B37" i="4"/>
  <c r="A23" i="6" s="1"/>
  <c r="B43" i="4"/>
  <c r="A28" i="6" s="1"/>
  <c r="B83" i="4"/>
  <c r="A59" i="6" s="1"/>
  <c r="B79" i="4"/>
  <c r="A57" i="6" s="1"/>
  <c r="B77" i="4"/>
  <c r="A55" i="6" s="1"/>
  <c r="B31" i="4"/>
  <c r="A18" i="6" s="1"/>
  <c r="B87" i="4"/>
  <c r="A62" i="6" s="1"/>
  <c r="B75" i="4"/>
  <c r="A54" i="6"/>
  <c r="B61" i="4"/>
  <c r="A43" i="6" s="1"/>
  <c r="B49" i="4"/>
  <c r="A33" i="6" s="1"/>
  <c r="B55" i="4"/>
  <c r="A38" i="6" s="1"/>
  <c r="B85" i="4"/>
  <c r="A60" i="6" s="1"/>
  <c r="B89" i="4"/>
  <c r="A63" i="6" s="1"/>
  <c r="B67" i="4"/>
  <c r="A48" i="6"/>
  <c r="B81" i="4"/>
  <c r="A58" i="6" s="1"/>
  <c r="C22" i="6"/>
  <c r="C47" i="6"/>
  <c r="K65" i="6"/>
  <c r="D14" i="6"/>
  <c r="D49" i="6"/>
  <c r="B2" i="6"/>
  <c r="C39" i="6"/>
  <c r="C29" i="6"/>
  <c r="A14" i="6"/>
  <c r="B59" i="4"/>
  <c r="A42" i="6" s="1"/>
  <c r="B71" i="4"/>
  <c r="A52" i="6" s="1"/>
  <c r="B65" i="4"/>
  <c r="A47" i="6" s="1"/>
  <c r="A27" i="6"/>
  <c r="B34" i="4"/>
  <c r="A21" i="6" s="1"/>
  <c r="B50" i="4"/>
  <c r="A34" i="6" s="1"/>
  <c r="D31" i="4"/>
  <c r="D37" i="4"/>
  <c r="D43" i="4"/>
  <c r="D67" i="4"/>
  <c r="G31" i="4"/>
  <c r="D55" i="4"/>
  <c r="D74" i="4"/>
  <c r="A24" i="6"/>
  <c r="D40" i="6"/>
  <c r="C40" i="6"/>
  <c r="F57" i="6"/>
  <c r="H57" i="6"/>
  <c r="F63" i="6"/>
  <c r="H63" i="6"/>
  <c r="H54" i="6"/>
  <c r="F58" i="6"/>
  <c r="H58" i="6"/>
  <c r="F55" i="6"/>
  <c r="F59" i="6"/>
  <c r="H59" i="6"/>
  <c r="F60" i="6"/>
  <c r="H60" i="6"/>
  <c r="F62" i="6"/>
  <c r="H62" i="6"/>
  <c r="D27" i="6"/>
  <c r="H55" i="6"/>
  <c r="F56" i="6"/>
  <c r="H56" i="6"/>
  <c r="D62" i="6"/>
  <c r="D60" i="6"/>
  <c r="D59" i="6"/>
  <c r="C59" i="6"/>
  <c r="D58" i="6"/>
  <c r="C58" i="6"/>
  <c r="D54" i="6"/>
  <c r="D63" i="6"/>
  <c r="D57" i="6"/>
  <c r="D55" i="6"/>
  <c r="D56" i="6"/>
  <c r="S15" i="5"/>
  <c r="S14" i="5"/>
  <c r="S12" i="5"/>
  <c r="S10" i="5"/>
  <c r="S8" i="5"/>
  <c r="S6" i="5"/>
  <c r="S13" i="5"/>
  <c r="S11" i="5"/>
  <c r="S9" i="5"/>
  <c r="S7" i="5"/>
  <c r="S5" i="5"/>
  <c r="G64" i="6" a="1"/>
  <c r="B63" i="4" l="1"/>
  <c r="A45" i="6" s="1"/>
  <c r="G66" i="6"/>
  <c r="H66" i="6" s="1"/>
  <c r="D66" i="6" s="1"/>
  <c r="A25" i="6"/>
  <c r="G74" i="4"/>
  <c r="B57" i="4"/>
  <c r="A40" i="6" s="1"/>
  <c r="B69" i="4"/>
  <c r="A50" i="6" s="1"/>
  <c r="G43" i="4"/>
  <c r="D68" i="6"/>
  <c r="C68" i="6"/>
  <c r="D61" i="4"/>
  <c r="D49" i="4"/>
  <c r="G65" i="6"/>
  <c r="H65" i="6" s="1"/>
  <c r="D65" i="6" s="1"/>
  <c r="G67" i="6"/>
  <c r="H67" i="6" s="1"/>
  <c r="G69" i="6" a="1"/>
  <c r="G69" i="6" s="1"/>
  <c r="H69" i="6" s="1"/>
  <c r="G37" i="4"/>
  <c r="G49" i="4"/>
  <c r="G67" i="4"/>
  <c r="G55" i="4"/>
  <c r="G64" i="6"/>
  <c r="B33" i="4"/>
  <c r="A20" i="6" s="1"/>
  <c r="B70" i="4"/>
  <c r="A51" i="6" s="1"/>
  <c r="B58" i="4"/>
  <c r="A41" i="6" s="1"/>
  <c r="A26" i="6"/>
  <c r="B64" i="4"/>
  <c r="A46" i="6" s="1"/>
  <c r="B68" i="4"/>
  <c r="A49" i="6" s="1"/>
  <c r="B35" i="4"/>
  <c r="A22" i="6" s="1"/>
  <c r="B62" i="4"/>
  <c r="A44" i="6" s="1"/>
  <c r="T15" i="5"/>
  <c r="T10" i="5"/>
  <c r="T12" i="5"/>
  <c r="T5" i="5"/>
  <c r="T14" i="5"/>
  <c r="T7" i="5"/>
  <c r="T9" i="5"/>
  <c r="T11" i="5"/>
  <c r="T13" i="5"/>
  <c r="T6" i="5"/>
  <c r="T8" i="5"/>
  <c r="C66" i="6" l="1"/>
  <c r="C65" i="6"/>
  <c r="D67" i="6"/>
  <c r="C67" i="6"/>
  <c r="H64" i="6"/>
  <c r="B64" i="6"/>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<sst xmlns="http://schemas.openxmlformats.org/spreadsheetml/2006/main" count="22429" uniqueCount="15833">
  <si>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</si>
  <si>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</si>
  <si>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</si>
  <si>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</si>
  <si>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</si>
  <si>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</si>
  <si>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</si>
  <si>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</si>
  <si>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</si>
  <si>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</si>
  <si>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</si>
  <si>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</si>
  <si>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</si>
  <si>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</si>
  <si>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</si>
  <si>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</si>
  <si>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</si>
  <si>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</si>
  <si>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</si>
  <si>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</si>
  <si>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</si>
  <si>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</si>
  <si>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</si>
  <si>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</si>
  <si>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</si>
  <si>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</si>
  <si>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</si>
  <si>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</si>
  <si>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</si>
  <si>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</si>
  <si>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</si>
  <si>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</si>
  <si>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</si>
  <si>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</si>
  <si>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</si>
  <si>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</si>
  <si>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</si>
  <si>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</si>
  <si>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</si>
  <si>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</si>
  <si>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</si>
  <si>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</si>
  <si>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</si>
  <si>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</si>
  <si>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</si>
  <si>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</si>
  <si>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</si>
  <si>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</si>
  <si>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</si>
  <si>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</si>
  <si>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</si>
  <si>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</si>
  <si>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</si>
  <si>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</si>
  <si>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</si>
  <si>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</si>
  <si>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</si>
  <si>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</si>
  <si>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</si>
  <si>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</si>
  <si>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</si>
  <si>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</si>
  <si>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</si>
  <si>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</si>
  <si>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</si>
  <si>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</si>
  <si>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</si>
  <si>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</si>
  <si>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</si>
  <si>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</si>
  <si>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</si>
  <si>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</si>
  <si>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</si>
  <si>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</si>
  <si>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</si>
  <si>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</si>
  <si>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</si>
  <si>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</si>
  <si>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</si>
  <si>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</si>
  <si>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</si>
  <si>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</si>
  <si>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</si>
  <si>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</si>
  <si>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</si>
  <si>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</si>
  <si>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</si>
  <si>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</si>
  <si>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</si>
  <si>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</si>
  <si>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</si>
  <si>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</si>
  <si>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</si>
  <si>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</si>
  <si>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</si>
  <si>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</si>
  <si>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</si>
  <si>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</si>
  <si>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</si>
  <si>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</si>
  <si>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</si>
  <si>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</si>
  <si>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</si>
  <si>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</si>
  <si>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</si>
  <si>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</si>
  <si>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</si>
  <si>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</si>
  <si>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</si>
  <si>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</si>
  <si>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</si>
  <si>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</si>
  <si>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</si>
  <si>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</si>
  <si>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</si>
  <si>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</si>
  <si>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</si>
  <si>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</si>
  <si>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</si>
  <si>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</si>
  <si>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</si>
  <si>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</si>
  <si>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</si>
  <si>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</si>
  <si>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</si>
  <si>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</si>
  <si>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</si>
  <si>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</si>
  <si>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</si>
  <si>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</si>
  <si>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</si>
  <si>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</si>
  <si>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</si>
  <si>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</si>
  <si>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</si>
  <si>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</si>
  <si>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</si>
  <si>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</si>
  <si>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</si>
  <si>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</si>
  <si>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</si>
  <si>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</si>
  <si>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</si>
  <si>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</si>
  <si>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</si>
  <si>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</si>
  <si>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</si>
  <si>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</si>
  <si>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</si>
  <si>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</si>
  <si>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</si>
  <si>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</si>
  <si>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</si>
  <si>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</si>
  <si>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</si>
  <si>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</si>
  <si>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</si>
  <si>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</si>
  <si>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</si>
  <si>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</si>
  <si>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</si>
  <si>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</si>
  <si>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</si>
  <si>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</si>
  <si>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</si>
  <si>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</si>
  <si>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</si>
  <si>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</si>
  <si>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</si>
  <si>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</si>
  <si>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</si>
  <si>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</si>
  <si>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</si>
  <si>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</si>
  <si>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</si>
  <si>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</si>
  <si>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</si>
  <si>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</si>
  <si>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</si>
  <si>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</si>
  <si>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</si>
  <si>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</si>
  <si>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</si>
  <si>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</si>
  <si>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</si>
  <si>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</si>
  <si>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</si>
  <si>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</si>
  <si>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</si>
  <si>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</si>
  <si>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</si>
  <si>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</si>
  <si>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</si>
  <si>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</si>
  <si>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</si>
  <si>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</si>
  <si>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</si>
  <si>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</si>
  <si>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</si>
  <si>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</si>
  <si>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</si>
  <si>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</si>
  <si>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</si>
  <si>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</si>
  <si>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</si>
  <si>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</si>
  <si>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</si>
  <si>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</si>
  <si>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</si>
  <si>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</si>
  <si>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</si>
  <si>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</si>
  <si>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</si>
  <si>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</si>
  <si>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</si>
  <si>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</si>
  <si>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</si>
  <si>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</si>
  <si>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</si>
  <si>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</si>
  <si>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</si>
  <si>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</si>
  <si>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</si>
  <si>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</si>
  <si>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</si>
  <si>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</si>
  <si>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</si>
  <si>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</si>
  <si>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</si>
  <si>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</si>
  <si>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</si>
  <si>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</si>
  <si>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</si>
  <si>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</si>
  <si>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</si>
  <si>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</si>
  <si>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</si>
  <si>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</si>
  <si>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</si>
  <si>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</si>
  <si>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</si>
  <si>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</si>
  <si>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</si>
  <si>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</si>
  <si>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</si>
  <si>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</si>
  <si>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</si>
  <si>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</si>
  <si>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</si>
  <si>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</si>
  <si>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</si>
  <si>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</si>
  <si>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</si>
  <si>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</si>
  <si>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</si>
  <si>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</si>
  <si>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</si>
  <si>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</si>
  <si>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</si>
  <si>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</si>
  <si>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</si>
  <si>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</si>
  <si>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</si>
  <si>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</si>
  <si>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</si>
  <si>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</si>
  <si>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</si>
  <si>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</si>
  <si>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</si>
  <si>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</si>
  <si>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</si>
  <si>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</si>
  <si>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</si>
  <si>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</si>
  <si>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</si>
  <si>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</si>
  <si>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</si>
  <si>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</si>
  <si>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</si>
  <si>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</si>
  <si>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</si>
  <si>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</si>
  <si>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</si>
  <si>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</si>
  <si>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</si>
  <si>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</si>
  <si>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</si>
  <si>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</si>
  <si>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</si>
  <si>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</si>
  <si>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</si>
  <si>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</si>
  <si>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</si>
  <si>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</si>
  <si>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</si>
  <si>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</si>
  <si>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</si>
  <si>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</si>
  <si>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</si>
  <si>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</si>
  <si>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</si>
  <si>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</si>
  <si>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</si>
  <si>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</si>
  <si>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</si>
  <si>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</si>
  <si>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</si>
  <si>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</si>
  <si>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</si>
  <si>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</si>
  <si>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</si>
  <si>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</si>
  <si>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</si>
  <si>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</si>
  <si>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</si>
  <si>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</si>
  <si>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</si>
  <si>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</si>
  <si>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</si>
  <si>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</si>
  <si>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</si>
  <si>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</si>
  <si>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</si>
  <si>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</si>
  <si>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</si>
  <si>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</si>
  <si>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</si>
  <si>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</si>
  <si>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</si>
  <si>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</si>
  <si>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</si>
  <si>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</si>
  <si>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</si>
  <si>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</si>
  <si>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</si>
  <si>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</si>
  <si>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</si>
  <si>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</si>
  <si>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</si>
  <si>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</si>
  <si>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</si>
  <si>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</si>
  <si>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</si>
  <si>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</si>
  <si>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</si>
  <si>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</si>
  <si>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</si>
  <si>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</si>
  <si>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</si>
  <si>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</si>
  <si>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</si>
  <si>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</si>
  <si>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</si>
  <si>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</si>
  <si>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</si>
  <si>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</si>
  <si>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</si>
  <si>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</si>
  <si>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</si>
  <si>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</si>
  <si>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</si>
  <si>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</si>
  <si>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</si>
  <si>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</si>
  <si>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</si>
  <si>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</si>
  <si>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</si>
  <si>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</si>
  <si>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</si>
  <si>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</si>
  <si>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</si>
  <si>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</si>
  <si>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</si>
  <si>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</si>
  <si>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</si>
  <si>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</si>
  <si>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</si>
  <si>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</si>
  <si>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</si>
  <si>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</si>
  <si>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</si>
  <si>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</si>
  <si>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</si>
  <si>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</si>
  <si>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</si>
  <si>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</si>
  <si>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</si>
  <si>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</si>
  <si>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</si>
  <si>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</si>
  <si>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</si>
  <si>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</si>
  <si>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</si>
  <si>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</si>
  <si>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</si>
  <si>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</si>
  <si>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</si>
  <si>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</si>
  <si>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</si>
  <si>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</si>
  <si>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</si>
  <si>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</si>
  <si>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</si>
  <si>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</si>
  <si>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</si>
  <si>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</si>
  <si>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</si>
  <si>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</si>
  <si>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</si>
  <si>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</si>
  <si>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</si>
  <si>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</si>
  <si>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</si>
  <si>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</si>
  <si>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</si>
  <si>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</si>
  <si>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</si>
  <si>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</si>
  <si>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</si>
  <si>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</si>
  <si>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</si>
  <si>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</si>
  <si>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</si>
  <si>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</si>
  <si>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</si>
  <si>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</si>
  <si>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</si>
  <si>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</si>
  <si>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</si>
  <si>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</si>
  <si>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</si>
  <si>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</si>
  <si>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</si>
  <si>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</si>
  <si>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</si>
  <si>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</si>
  <si>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</si>
  <si>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</si>
  <si>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</si>
  <si>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</si>
  <si>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</si>
  <si>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</si>
  <si>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</si>
  <si>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</si>
  <si>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</si>
  <si>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</si>
  <si>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</si>
  <si>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</si>
  <si>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</si>
  <si>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</si>
  <si>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</si>
  <si>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</si>
  <si>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</si>
  <si>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</si>
  <si>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</si>
  <si>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</si>
  <si>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</si>
  <si>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</si>
  <si>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</si>
  <si>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</si>
  <si>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</si>
  <si>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</si>
  <si>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</si>
  <si>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</si>
  <si>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</si>
  <si>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</si>
  <si>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</si>
  <si>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</si>
  <si>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</si>
  <si>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</si>
  <si>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</si>
  <si>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</si>
  <si>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</si>
  <si>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</si>
  <si>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</si>
  <si>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</si>
  <si>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</si>
  <si>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</si>
  <si>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</si>
  <si>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</si>
  <si>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</si>
  <si>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</si>
  <si>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</si>
  <si>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</si>
  <si>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</si>
  <si>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</si>
  <si>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</si>
  <si>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</si>
  <si>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</si>
  <si>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</si>
  <si>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</si>
  <si>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</si>
  <si>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</si>
  <si>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</si>
  <si>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</si>
  <si>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</si>
  <si>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</si>
  <si>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</si>
  <si>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</si>
  <si>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</si>
  <si>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</si>
  <si>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</si>
  <si>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</si>
  <si>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</si>
  <si>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</si>
  <si>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</si>
  <si>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</si>
  <si>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</si>
  <si>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</si>
  <si>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</si>
  <si>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</si>
  <si>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</si>
  <si>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</si>
  <si>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</si>
  <si>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</si>
  <si>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</si>
  <si>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</si>
  <si>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</si>
  <si>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</si>
  <si>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</si>
  <si>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</si>
  <si>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</si>
  <si>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</si>
  <si>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</si>
  <si>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</si>
  <si>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</si>
  <si>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</si>
  <si>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</si>
  <si>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</si>
  <si>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</si>
  <si>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</si>
  <si>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</si>
  <si>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</si>
  <si>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</si>
  <si>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</si>
  <si>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</si>
  <si>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</si>
  <si>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</si>
  <si>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</si>
  <si>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</si>
  <si>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</si>
  <si>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</si>
  <si>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</si>
  <si>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</si>
  <si>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</si>
  <si>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</si>
  <si>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</si>
  <si>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</si>
  <si>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</si>
  <si>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</si>
  <si>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</si>
  <si>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</si>
  <si>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</si>
  <si>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</si>
  <si>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</si>
  <si>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</si>
  <si>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</si>
  <si>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</si>
  <si>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</si>
  <si>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</si>
  <si>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</si>
  <si>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</si>
  <si>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</si>
  <si>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</si>
  <si>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</si>
  <si>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</si>
  <si>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</si>
  <si>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</si>
  <si>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</si>
  <si>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</si>
  <si>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</si>
  <si>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</si>
  <si>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</si>
  <si>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</si>
  <si>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</si>
  <si>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</si>
  <si>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</si>
  <si>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</si>
  <si>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</si>
  <si>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</si>
  <si>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</si>
  <si>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</si>
  <si>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</si>
  <si>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</si>
  <si>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</si>
  <si>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</si>
  <si>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</si>
  <si>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</si>
  <si>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</si>
  <si>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</si>
  <si>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</si>
  <si>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</si>
  <si>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</si>
  <si>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</si>
  <si>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</si>
  <si>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</si>
  <si>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</si>
  <si>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</si>
  <si>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</si>
  <si>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</si>
  <si>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</si>
  <si>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</si>
  <si>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</si>
  <si>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</si>
  <si>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</si>
  <si>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</si>
  <si>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</si>
  <si>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</si>
  <si>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</si>
  <si>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</si>
  <si>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</si>
  <si>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</si>
  <si>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</si>
  <si>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</si>
  <si>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</si>
  <si>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</si>
  <si>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</si>
  <si>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</si>
  <si>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</si>
  <si>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</si>
  <si>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</si>
  <si>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</si>
  <si>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</si>
  <si>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</si>
  <si>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</si>
  <si>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</si>
  <si>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</si>
  <si>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</si>
  <si>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</si>
  <si>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</si>
  <si>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</si>
  <si>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</si>
  <si>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</si>
  <si>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</si>
  <si>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</si>
  <si>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</si>
  <si>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</si>
  <si>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</si>
  <si>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</si>
  <si>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</si>
  <si>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</si>
  <si>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</si>
  <si>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</si>
  <si>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</si>
  <si>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</si>
  <si>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</si>
  <si>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</si>
  <si>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</si>
  <si>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</si>
  <si>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</si>
  <si>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</si>
  <si>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</si>
  <si>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</si>
  <si>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</si>
  <si>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</si>
  <si>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</si>
  <si>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</si>
  <si>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</si>
  <si>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</si>
  <si>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</si>
  <si>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</si>
  <si>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</si>
  <si>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</si>
  <si>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</si>
  <si>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</si>
  <si>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</si>
  <si>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</si>
  <si>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</si>
  <si>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</si>
  <si>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</si>
  <si>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</si>
  <si>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</si>
  <si>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</si>
  <si>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</si>
  <si>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</si>
  <si>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</si>
  <si>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</si>
  <si>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</si>
  <si>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</si>
  <si>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</si>
  <si>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</si>
  <si>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</si>
  <si>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</si>
  <si>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</si>
  <si>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</si>
  <si>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</si>
  <si>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</si>
  <si>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</si>
  <si>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</si>
  <si>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</si>
  <si>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</si>
  <si>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</si>
  <si>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</si>
  <si>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</si>
  <si>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</si>
  <si>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</si>
  <si>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</si>
  <si>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</si>
  <si>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</si>
  <si>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</si>
  <si>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</si>
  <si>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</si>
  <si>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</si>
  <si>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</si>
  <si>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</si>
  <si>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</si>
  <si>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</si>
  <si>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</si>
  <si>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</si>
  <si>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</si>
  <si>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</si>
  <si>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</si>
  <si>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</si>
  <si>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</si>
  <si>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</si>
  <si>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</si>
  <si>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</si>
  <si>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</si>
  <si>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</si>
  <si>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</si>
  <si>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</si>
  <si>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</si>
  <si>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</si>
  <si>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</si>
  <si>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</si>
  <si>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</si>
  <si>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</si>
  <si>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</si>
  <si>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</si>
  <si>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</si>
  <si>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</si>
  <si>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</si>
  <si>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</si>
  <si>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</si>
  <si>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</si>
  <si>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</si>
  <si>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</si>
  <si>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</si>
  <si>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</si>
  <si>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</si>
  <si>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</si>
  <si>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</si>
  <si>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</si>
  <si>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</si>
  <si>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</si>
  <si>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</si>
  <si>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</si>
  <si>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</si>
  <si>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</si>
  <si>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</si>
  <si>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</si>
  <si>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</si>
  <si>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</si>
  <si>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</si>
  <si>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</si>
  <si>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</si>
  <si>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</si>
  <si>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</si>
  <si>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</si>
  <si>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</si>
  <si>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</si>
  <si>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</si>
  <si>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</si>
  <si>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</si>
  <si>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</si>
  <si>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</si>
  <si>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</si>
  <si>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</si>
  <si>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</si>
  <si>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</si>
  <si>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</si>
  <si>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</si>
  <si>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</si>
  <si>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</si>
  <si>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</si>
  <si>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</si>
  <si>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</si>
  <si>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</si>
  <si>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</si>
  <si>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</si>
  <si>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</si>
  <si>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</si>
  <si>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</si>
  <si>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</si>
  <si>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</si>
  <si>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</si>
  <si>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</si>
  <si>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</si>
  <si>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</si>
  <si>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</si>
  <si>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</si>
  <si>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</si>
  <si>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</si>
  <si>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</si>
  <si>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</si>
  <si>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</si>
  <si>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</si>
  <si>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</si>
  <si>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</si>
  <si>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</si>
  <si>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</si>
  <si>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</si>
  <si>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</si>
  <si>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</si>
  <si>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</si>
  <si>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</si>
  <si>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</si>
  <si>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</si>
  <si>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</si>
  <si>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</si>
  <si>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</si>
  <si>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</si>
  <si>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</si>
  <si>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</si>
  <si>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</si>
  <si>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</si>
  <si>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</si>
  <si>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</si>
  <si>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</si>
  <si>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</si>
  <si>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</si>
  <si>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</si>
  <si>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</si>
  <si>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</si>
  <si>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</si>
  <si>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</si>
  <si>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</si>
  <si>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</si>
  <si>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</si>
  <si>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</si>
  <si>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</si>
  <si>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</si>
  <si>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</si>
  <si>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</si>
  <si>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</si>
  <si>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</si>
  <si>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</si>
  <si>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</si>
  <si>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</si>
  <si>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</si>
  <si>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</si>
  <si>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</si>
  <si>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</si>
  <si>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</si>
  <si>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</si>
  <si>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</si>
  <si>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</si>
  <si>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</si>
  <si>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</si>
  <si>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</si>
  <si>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</si>
  <si>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</si>
  <si>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</si>
  <si>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</si>
  <si>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</si>
  <si>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</si>
  <si>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</si>
  <si>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</si>
  <si>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</si>
  <si>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</si>
  <si>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</si>
  <si>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</si>
  <si>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</si>
  <si>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</si>
  <si>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</si>
  <si>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</si>
  <si>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</si>
  <si>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</si>
  <si>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</si>
  <si>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</si>
  <si>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</si>
  <si>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</si>
  <si>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</si>
  <si>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</si>
  <si>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</si>
  <si>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</si>
  <si>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</si>
  <si>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</si>
  <si>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</si>
  <si>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</si>
  <si>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</si>
  <si>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</si>
  <si>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</si>
  <si>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</si>
  <si>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</si>
  <si>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</si>
  <si>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</si>
  <si>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</si>
  <si>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</si>
  <si>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</si>
  <si>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</si>
  <si>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</si>
  <si>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</si>
  <si>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</si>
  <si>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</si>
  <si>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</si>
  <si>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</si>
  <si>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</si>
  <si>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</si>
  <si>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</si>
  <si>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</si>
  <si>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</si>
  <si>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</si>
  <si>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</si>
  <si>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</si>
  <si>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</si>
  <si>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</si>
  <si>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</si>
  <si>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</si>
  <si>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</si>
  <si>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</si>
  <si>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</si>
  <si>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</si>
  <si>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</si>
  <si>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</si>
  <si>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</si>
  <si>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</si>
  <si>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</si>
  <si>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</si>
  <si>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</si>
  <si>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</si>
  <si>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</si>
  <si>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</si>
  <si>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</si>
  <si>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</si>
  <si>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</si>
  <si>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</si>
  <si>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</si>
  <si>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</si>
  <si>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</si>
  <si>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</si>
  <si>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</si>
  <si>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</si>
  <si>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</si>
  <si>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</si>
  <si>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</si>
  <si>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</si>
  <si>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</si>
  <si>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</si>
  <si>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</si>
  <si>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</si>
  <si>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</si>
  <si>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</si>
  <si>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</si>
  <si>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</si>
  <si>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</si>
  <si>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</si>
  <si>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</si>
  <si>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</si>
  <si>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</si>
  <si>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</si>
  <si>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</si>
  <si>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</si>
  <si>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</si>
  <si>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</si>
  <si>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</si>
  <si>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</si>
  <si>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</si>
  <si>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</si>
  <si>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</si>
  <si>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</si>
  <si>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</si>
  <si>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</si>
  <si>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</si>
  <si>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</si>
  <si>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</si>
  <si>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</si>
  <si>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</si>
  <si>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</si>
  <si>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</si>
  <si>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</si>
  <si>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</si>
  <si>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</si>
  <si>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</si>
  <si>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</si>
  <si>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</si>
  <si>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</si>
  <si>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</si>
  <si>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</si>
  <si>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</si>
  <si>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</si>
  <si>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</si>
  <si>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</si>
  <si>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</si>
  <si>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</si>
  <si>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</si>
  <si>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</si>
  <si>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</si>
  <si>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</si>
  <si>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</si>
  <si>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</si>
  <si>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</si>
  <si>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</si>
  <si>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</si>
  <si>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</si>
  <si>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</si>
  <si>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</si>
  <si>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</si>
  <si>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</si>
  <si>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</si>
  <si>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</si>
  <si>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</si>
  <si>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</si>
  <si>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</si>
  <si>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</si>
  <si>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</si>
  <si>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</si>
  <si>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</si>
  <si>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</si>
  <si>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</si>
  <si>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</si>
  <si>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</si>
  <si>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</si>
  <si>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</si>
  <si>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</si>
  <si>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</si>
  <si>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</si>
  <si>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</si>
  <si>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</si>
  <si>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</si>
  <si>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</si>
  <si>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</si>
  <si>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</si>
  <si>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</si>
  <si>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</si>
  <si>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</si>
  <si>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</si>
  <si>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</si>
  <si>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</si>
  <si>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</si>
  <si>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</si>
  <si>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</si>
  <si>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</si>
  <si>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</si>
  <si>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</si>
  <si>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</si>
  <si>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</si>
  <si>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</si>
  <si>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</si>
  <si>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</si>
  <si>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</si>
  <si>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</si>
  <si>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</si>
  <si>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</si>
  <si>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</si>
  <si>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</si>
  <si>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</si>
  <si>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</si>
  <si>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</si>
  <si>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</si>
  <si>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</si>
  <si>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</si>
  <si>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</si>
  <si>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</si>
  <si>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</si>
  <si>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</si>
  <si>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</si>
  <si>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</si>
  <si>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</si>
  <si>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</si>
  <si>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</si>
  <si>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</si>
  <si>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</si>
  <si>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</si>
  <si>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</si>
  <si>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</si>
  <si>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</si>
  <si>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</si>
  <si>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</si>
  <si>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</si>
  <si>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</si>
  <si>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</si>
  <si>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</si>
  <si>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</si>
  <si>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</si>
  <si>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</si>
  <si>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</si>
  <si>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</si>
  <si>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</si>
  <si>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</si>
  <si>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</si>
  <si>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</si>
  <si>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</si>
  <si>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</si>
  <si>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</si>
  <si>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</si>
  <si>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</si>
  <si>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</si>
  <si>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</si>
  <si>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</si>
  <si>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</si>
  <si>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</si>
  <si>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</si>
  <si>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</si>
  <si>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</si>
  <si>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</si>
  <si>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</si>
  <si>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</si>
  <si>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</si>
  <si>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</si>
  <si>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</si>
  <si>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</si>
  <si>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</si>
  <si>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</si>
  <si>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</si>
  <si>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</si>
  <si>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</si>
  <si>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</si>
  <si>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</si>
  <si>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</si>
  <si>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</si>
  <si>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</si>
  <si>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</si>
  <si>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</si>
  <si>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</si>
  <si>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</si>
  <si>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</si>
  <si>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</si>
  <si>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</si>
  <si>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</si>
  <si>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</si>
  <si>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</si>
  <si>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</si>
  <si>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</si>
  <si>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</si>
  <si>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</si>
  <si>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</si>
  <si>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</si>
  <si>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</si>
  <si>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</si>
  <si>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</si>
  <si>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</si>
  <si>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</si>
  <si>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</si>
  <si>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</si>
  <si>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</si>
  <si>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</si>
  <si>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</si>
  <si>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</si>
  <si>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</si>
  <si>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</si>
  <si>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</si>
  <si>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</si>
  <si>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</si>
  <si>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</si>
  <si>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</si>
  <si>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</si>
  <si>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</si>
  <si>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</si>
  <si>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</si>
  <si>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</si>
  <si>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</si>
  <si>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</si>
  <si>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</si>
  <si>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</si>
  <si>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</si>
  <si>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</si>
  <si>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</si>
  <si>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</si>
  <si>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</si>
  <si>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</si>
  <si>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</si>
  <si>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</si>
  <si>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</si>
  <si>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</si>
  <si>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</si>
  <si>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</si>
  <si>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</si>
  <si>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</si>
  <si>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</si>
  <si>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</si>
  <si>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</si>
  <si>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</si>
  <si>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</si>
  <si>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</si>
  <si>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</si>
  <si>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</si>
  <si>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</si>
  <si>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</si>
  <si>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</si>
  <si>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</si>
  <si>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</si>
  <si>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</si>
  <si>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</si>
  <si>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</si>
  <si>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</si>
  <si>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</si>
  <si>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</si>
  <si>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</si>
  <si>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</si>
  <si>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</si>
  <si>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</si>
  <si>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</si>
  <si>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</si>
  <si>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</si>
  <si>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</si>
  <si>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</si>
  <si>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</si>
  <si>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</si>
  <si>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</si>
  <si>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</si>
  <si>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</si>
  <si>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</si>
  <si>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</si>
  <si>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</si>
  <si>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</si>
  <si>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</si>
  <si>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</si>
  <si>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</si>
  <si>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</si>
  <si>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</si>
  <si>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</si>
  <si>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</si>
  <si>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</si>
  <si>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</si>
  <si>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</si>
  <si>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</si>
  <si>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</si>
  <si>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</si>
  <si>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</si>
  <si>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</si>
  <si>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</si>
  <si>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</si>
  <si>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</si>
  <si>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</si>
  <si>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</si>
  <si>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</si>
  <si>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</si>
  <si>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</si>
  <si>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</si>
  <si>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</si>
  <si>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</si>
  <si>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</si>
  <si>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</si>
  <si>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</si>
  <si>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</si>
  <si>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</si>
  <si>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</si>
  <si>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</si>
  <si>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</si>
  <si>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</si>
  <si>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</si>
  <si>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</si>
  <si>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</si>
  <si>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</si>
  <si>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</si>
  <si>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</si>
  <si>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</si>
  <si>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</si>
  <si>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</si>
  <si>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</si>
  <si>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</si>
  <si>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</si>
  <si>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</si>
  <si>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</si>
  <si>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</si>
  <si>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</si>
  <si>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</si>
  <si>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</si>
  <si>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</si>
  <si>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</si>
  <si>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</si>
  <si>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</si>
  <si>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</si>
  <si>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</si>
  <si>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</si>
  <si>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</si>
  <si>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</si>
  <si>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</si>
  <si>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</si>
  <si>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</si>
  <si>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</si>
  <si>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</si>
  <si>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</si>
  <si>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</si>
  <si>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</si>
  <si>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</si>
  <si>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</si>
  <si>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</si>
  <si>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</si>
  <si>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</si>
  <si>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</si>
  <si>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</si>
  <si>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</si>
  <si>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</si>
  <si>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</si>
  <si>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</si>
  <si>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</si>
  <si>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</si>
  <si>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</si>
  <si>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</si>
  <si>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</si>
  <si>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</si>
  <si>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</si>
  <si>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</si>
  <si>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</si>
  <si>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</si>
  <si>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</si>
  <si>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</si>
  <si>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</si>
  <si>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</si>
  <si>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</si>
  <si>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</si>
  <si>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</si>
  <si>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</si>
  <si>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</si>
  <si>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</si>
  <si>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</si>
  <si>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</si>
  <si>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</si>
  <si>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</si>
  <si>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</si>
  <si>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</si>
  <si>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</si>
  <si>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</si>
  <si>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</si>
  <si>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</si>
  <si>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</si>
  <si>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</si>
  <si>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</si>
  <si>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</si>
  <si>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</si>
  <si>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</si>
  <si>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</si>
  <si>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</si>
  <si>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</si>
  <si>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</si>
  <si>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</si>
  <si>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</si>
  <si>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</si>
  <si>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</si>
  <si>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</si>
  <si>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</si>
  <si>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</si>
  <si>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</si>
  <si>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</si>
  <si>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</si>
  <si>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</si>
  <si>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</si>
  <si>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</si>
  <si>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</si>
  <si>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</si>
  <si>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</si>
  <si>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</si>
  <si>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</si>
  <si>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</si>
  <si>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</si>
  <si>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</si>
  <si>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</si>
  <si>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</si>
  <si>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</si>
  <si>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</si>
  <si>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</si>
  <si>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</si>
  <si>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</si>
  <si>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</si>
  <si>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</si>
  <si>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</si>
  <si>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</si>
  <si>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</si>
  <si>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</si>
  <si>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</si>
  <si>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</si>
  <si>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</si>
  <si>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</si>
  <si>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</si>
  <si>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</si>
  <si>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</si>
  <si>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</si>
  <si>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</si>
  <si>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</si>
  <si>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</si>
  <si>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</si>
  <si>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</si>
  <si>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</si>
  <si>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</si>
  <si>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</si>
  <si>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</si>
  <si>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</si>
  <si>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</si>
  <si>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</si>
  <si>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</si>
  <si>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</si>
  <si>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</si>
  <si>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</si>
  <si>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</si>
  <si>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</si>
  <si>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</si>
  <si>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</si>
  <si>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</si>
  <si>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</si>
  <si>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</si>
  <si>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</si>
  <si>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</si>
  <si>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</si>
  <si>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</si>
  <si>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</si>
  <si>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</si>
  <si>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</si>
  <si>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</si>
  <si>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</si>
  <si>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</si>
  <si>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</si>
  <si>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</si>
  <si>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</si>
  <si>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</si>
  <si>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</si>
  <si>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</si>
  <si>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</si>
  <si>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</si>
  <si>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</si>
  <si>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</si>
  <si>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</si>
  <si>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</si>
  <si>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</si>
  <si>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</si>
  <si>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</si>
  <si>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</si>
  <si>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</si>
  <si>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</si>
  <si>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</si>
  <si>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</si>
  <si>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</si>
  <si>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</si>
  <si>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</si>
  <si>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</si>
  <si>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</si>
  <si>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</si>
  <si>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</si>
  <si>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</si>
  <si>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</si>
  <si>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</si>
  <si>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</si>
  <si>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</si>
  <si>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</si>
  <si>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</si>
  <si>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</si>
  <si>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</si>
  <si>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</si>
  <si>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</si>
  <si>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</si>
  <si>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</si>
  <si>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</si>
  <si>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</si>
  <si>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</si>
  <si>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</si>
  <si>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</si>
  <si>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</si>
  <si>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</si>
  <si>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</si>
  <si>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</si>
  <si>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</si>
  <si>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</si>
  <si>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</si>
  <si>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</si>
  <si>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</si>
  <si>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</si>
  <si>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</si>
  <si>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</si>
  <si>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</si>
  <si>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</si>
  <si>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</si>
  <si>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</si>
  <si>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</si>
  <si>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</si>
  <si>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</si>
  <si>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</si>
  <si>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</si>
  <si>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</si>
  <si>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</si>
  <si>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</si>
  <si>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</si>
  <si>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</si>
  <si>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</si>
  <si>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</si>
  <si>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</si>
  <si>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</si>
  <si>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</si>
  <si>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</si>
  <si>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</si>
  <si>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</si>
  <si>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</si>
  <si>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</si>
  <si>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</si>
  <si>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</si>
  <si>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</si>
  <si>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</si>
  <si>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</si>
  <si>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</si>
  <si>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</si>
  <si>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</si>
  <si>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</si>
  <si>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</si>
  <si>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</si>
  <si>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</si>
  <si>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</si>
  <si>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</si>
  <si>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</si>
  <si>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</si>
  <si>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</si>
  <si>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</si>
  <si>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</si>
  <si>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</si>
  <si>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</si>
  <si>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</si>
  <si>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</si>
  <si>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</si>
  <si>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</si>
  <si>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</si>
  <si>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</si>
  <si>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</si>
  <si>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</si>
  <si>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</si>
  <si>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</si>
  <si>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</si>
  <si>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</si>
  <si>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</si>
  <si>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</si>
  <si>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</si>
  <si>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</si>
  <si>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</si>
  <si>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</si>
  <si>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</si>
  <si>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</si>
  <si>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</si>
  <si>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</si>
  <si>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</si>
  <si>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</si>
  <si>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</si>
  <si>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</si>
  <si>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</si>
  <si>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</si>
  <si>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</si>
  <si>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</si>
  <si>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</si>
  <si>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</si>
  <si>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</si>
  <si>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</si>
  <si>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</si>
  <si>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</si>
  <si>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</si>
  <si>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</si>
  <si>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</si>
  <si>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</si>
  <si>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</si>
  <si>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</si>
  <si>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</si>
  <si>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</si>
  <si>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</si>
  <si>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</si>
  <si>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</si>
  <si>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</si>
  <si>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</si>
  <si>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</si>
  <si>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</si>
  <si>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</si>
  <si>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</si>
  <si>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</si>
  <si>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</si>
  <si>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</si>
  <si>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</si>
  <si>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</si>
  <si>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</si>
  <si>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</si>
  <si>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</si>
  <si>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</si>
  <si>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</si>
  <si>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</si>
  <si>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</si>
  <si>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</si>
  <si>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</si>
  <si>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</si>
  <si>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</si>
  <si>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</si>
  <si>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</si>
  <si>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</si>
  <si>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</si>
  <si>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</si>
  <si>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</si>
  <si>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</si>
  <si>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</si>
  <si>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</si>
  <si>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</si>
  <si>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</si>
  <si>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</si>
  <si>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</si>
  <si>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</si>
  <si>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</si>
  <si>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</si>
  <si>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</si>
  <si>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</si>
  <si>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</si>
  <si>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</si>
  <si>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</si>
  <si>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</si>
  <si>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</si>
  <si>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</si>
  <si>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</si>
  <si>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</si>
  <si>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</si>
  <si>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</si>
  <si>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</si>
  <si>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</si>
  <si>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</si>
  <si>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</si>
  <si>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</si>
  <si>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</si>
  <si>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</si>
  <si>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</si>
  <si>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</si>
  <si>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</si>
  <si>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</si>
  <si>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</si>
  <si>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</si>
  <si>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</si>
  <si>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</si>
  <si>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</si>
  <si>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</si>
  <si>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</si>
  <si>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</si>
  <si>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</si>
  <si>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</si>
  <si>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</si>
  <si>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</si>
  <si>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</si>
  <si>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</si>
  <si>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</si>
  <si>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</si>
  <si>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</si>
  <si>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</si>
  <si>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</si>
  <si>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</si>
  <si>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</si>
  <si>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</si>
  <si>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</si>
  <si>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</si>
  <si>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</si>
  <si>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</si>
  <si>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</si>
  <si>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</si>
  <si>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</si>
  <si>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</si>
  <si>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</si>
  <si>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</si>
  <si>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</si>
  <si>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</si>
  <si>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</si>
  <si>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</si>
  <si>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</si>
  <si>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</si>
  <si>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</si>
  <si>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</si>
  <si>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</si>
  <si>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</si>
  <si>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</si>
  <si>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</si>
  <si>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</si>
  <si>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</si>
  <si>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</si>
  <si>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</si>
  <si>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</si>
  <si>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</si>
  <si>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</si>
  <si>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</si>
  <si>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</si>
  <si>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</si>
  <si>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</si>
  <si>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</si>
  <si>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</si>
  <si>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</si>
  <si>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</si>
  <si>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</si>
  <si>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</si>
  <si>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</si>
  <si>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</si>
  <si>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</si>
  <si>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</si>
  <si>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</si>
  <si>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</si>
  <si>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</si>
  <si>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</si>
  <si>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</si>
  <si>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</si>
  <si>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</si>
  <si>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</si>
  <si>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</si>
  <si>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</si>
  <si>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</si>
  <si>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</si>
  <si>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</si>
  <si>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</si>
  <si>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</si>
  <si>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</si>
  <si>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</si>
  <si>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</si>
  <si>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</si>
  <si>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</si>
  <si>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</si>
  <si>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</si>
  <si>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</si>
  <si>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</si>
  <si>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</si>
  <si>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</si>
  <si>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</si>
  <si>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</si>
  <si>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</si>
  <si>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</si>
  <si>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</si>
  <si>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</si>
  <si>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</si>
  <si>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</si>
  <si>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</si>
  <si>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</si>
  <si>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</si>
  <si>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</si>
  <si>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</si>
  <si>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</si>
  <si>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</si>
  <si>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</si>
  <si>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</si>
  <si>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</si>
  <si>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</si>
  <si>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</si>
  <si>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</si>
  <si>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</si>
  <si>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</si>
  <si>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</si>
  <si>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</si>
  <si>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</si>
  <si>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</si>
  <si>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</si>
  <si>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</si>
  <si>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</si>
  <si>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</si>
  <si>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</si>
  <si>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</si>
  <si>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</si>
  <si>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</si>
  <si>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</si>
  <si>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</si>
  <si>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</si>
  <si>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</si>
  <si>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</si>
  <si>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</si>
  <si>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</si>
  <si>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</si>
  <si>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</si>
  <si>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</si>
  <si>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</si>
  <si>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</si>
  <si>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</si>
  <si>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</si>
  <si>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</si>
  <si>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</si>
  <si>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</si>
  <si>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</si>
  <si>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</si>
  <si>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</si>
  <si>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</si>
  <si>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</si>
  <si>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</si>
  <si>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</si>
  <si>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</si>
  <si>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</si>
  <si>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</si>
  <si>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</si>
  <si>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</si>
  <si>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</si>
  <si>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</si>
  <si>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</si>
  <si>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</si>
  <si>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</si>
  <si>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</si>
  <si>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</si>
  <si>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</si>
  <si>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</si>
  <si>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</si>
  <si>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</si>
  <si>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</si>
  <si>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</si>
  <si>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</si>
  <si>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</si>
  <si>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</si>
  <si>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</si>
  <si>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</si>
  <si>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</si>
  <si>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</si>
  <si>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</si>
  <si>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</si>
  <si>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</si>
  <si>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</si>
  <si>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</si>
  <si>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</si>
  <si>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</si>
  <si>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</si>
  <si>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</si>
  <si>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</si>
  <si>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</si>
  <si>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</si>
  <si>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</si>
  <si>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</si>
  <si>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</si>
  <si>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</si>
  <si>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</si>
  <si>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</si>
  <si>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</si>
  <si>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</si>
  <si>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</si>
  <si>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</si>
  <si>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</si>
  <si>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</si>
  <si>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</si>
  <si>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</si>
  <si>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</si>
  <si>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</si>
  <si>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</si>
  <si>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</si>
  <si>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</si>
  <si>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</si>
  <si>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</si>
  <si>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</si>
  <si>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</si>
  <si>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</si>
  <si>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</si>
  <si>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</si>
  <si>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</si>
  <si>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</si>
  <si>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</si>
  <si>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</si>
  <si>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</si>
  <si>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</si>
  <si>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</si>
  <si>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</si>
  <si>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</si>
  <si>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</si>
  <si>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</si>
  <si>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</si>
  <si>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</si>
  <si>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</si>
  <si>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</si>
  <si>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</si>
  <si>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</si>
  <si>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</si>
  <si>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</si>
  <si>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</si>
  <si>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</si>
  <si>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</si>
  <si>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</si>
  <si>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</si>
  <si>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</si>
  <si>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</si>
  <si>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</si>
  <si>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</si>
  <si>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</si>
  <si>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</si>
  <si>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</si>
  <si>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</si>
  <si>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</si>
  <si>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</si>
  <si>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</si>
  <si>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</si>
  <si>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</si>
  <si>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</si>
  <si>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</si>
  <si>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</si>
  <si>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</si>
  <si>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</si>
  <si>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</si>
  <si>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</si>
  <si>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</si>
  <si>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</si>
  <si>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</si>
  <si>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</si>
  <si>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</si>
  <si>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</si>
  <si>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</si>
  <si>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</si>
  <si>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</si>
  <si>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</si>
  <si>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</si>
  <si>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</si>
  <si>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</si>
  <si>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</si>
  <si>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</si>
  <si>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</si>
  <si>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</si>
  <si>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</si>
  <si>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</si>
  <si>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</si>
  <si>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</si>
  <si>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</si>
  <si>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</si>
  <si>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</si>
  <si>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</si>
  <si>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</si>
  <si>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</si>
  <si>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</si>
  <si>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</si>
  <si>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</si>
  <si>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</si>
  <si>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</si>
  <si>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</si>
  <si>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</si>
  <si>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</si>
  <si>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</si>
  <si>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</si>
  <si>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</si>
  <si>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</si>
  <si>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</si>
  <si>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</si>
  <si>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</si>
  <si>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</si>
  <si>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</si>
  <si>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</si>
  <si>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</si>
  <si>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</si>
  <si>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</si>
  <si>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</si>
  <si>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</si>
  <si>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</si>
  <si>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</si>
  <si>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</si>
  <si>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</si>
  <si>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</si>
  <si>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</si>
  <si>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</si>
  <si>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</si>
  <si>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</si>
  <si>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</si>
  <si>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</si>
  <si>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</si>
  <si>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</si>
  <si>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</si>
  <si>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</si>
  <si>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</si>
  <si>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</si>
  <si>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</si>
  <si>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</si>
  <si>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</si>
  <si>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</si>
  <si>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</si>
  <si>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</si>
  <si>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</si>
  <si>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</si>
  <si>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</si>
  <si>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</si>
  <si>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</si>
  <si>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</si>
  <si>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</si>
  <si>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</si>
  <si>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</si>
  <si>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</si>
  <si>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</si>
  <si>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</si>
  <si>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</si>
  <si>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</si>
  <si>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</si>
  <si>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</si>
  <si>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</si>
  <si>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</si>
  <si>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</si>
  <si>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</si>
  <si>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</si>
  <si>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</si>
  <si>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</si>
  <si>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</si>
  <si>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</si>
  <si>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</si>
  <si>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</si>
  <si>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</si>
  <si>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</si>
  <si>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</si>
  <si>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</si>
  <si>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</si>
  <si>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</si>
  <si>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</si>
  <si>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</si>
  <si>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</si>
  <si>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</si>
  <si>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</si>
  <si>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</si>
  <si>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</si>
  <si>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</si>
  <si>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</si>
  <si>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</si>
  <si>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</si>
  <si>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</si>
  <si>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</si>
  <si>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</si>
  <si>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</si>
  <si>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</si>
  <si>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</si>
  <si>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</si>
  <si>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</si>
  <si>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</si>
  <si>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</si>
  <si>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</si>
  <si>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</si>
  <si>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</si>
  <si>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</si>
  <si>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</si>
  <si>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</si>
  <si>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</si>
  <si>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</si>
  <si>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</si>
  <si>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</si>
  <si>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</si>
  <si>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</si>
  <si>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</si>
  <si>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</si>
  <si>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</si>
  <si>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</si>
  <si>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</si>
  <si>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</si>
  <si>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</si>
  <si>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</si>
  <si>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</si>
  <si>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</si>
  <si>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</si>
  <si>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</si>
  <si>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</si>
  <si>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</si>
  <si>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</si>
  <si>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</si>
  <si>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</si>
  <si>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</si>
  <si>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</si>
  <si>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</si>
  <si>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</si>
  <si>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</si>
  <si>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</si>
  <si>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</si>
  <si>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</si>
  <si>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</si>
  <si>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</si>
  <si>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</si>
  <si>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</si>
  <si>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</si>
  <si>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</si>
  <si>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</si>
  <si>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</si>
  <si>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</si>
  <si>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</si>
  <si>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</si>
  <si>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</si>
  <si>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</si>
  <si>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</si>
  <si>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</si>
  <si>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</si>
  <si>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</si>
  <si>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</si>
  <si>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</si>
  <si>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</si>
  <si>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</si>
  <si>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</si>
  <si>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</si>
  <si>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</si>
  <si>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</si>
  <si>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</si>
  <si>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</si>
  <si>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</si>
  <si>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</si>
  <si>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</si>
  <si>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</si>
  <si>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</si>
  <si>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</si>
  <si>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</si>
  <si>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</si>
  <si>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</si>
  <si>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</si>
  <si>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</si>
  <si>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</si>
  <si>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</si>
  <si>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</si>
  <si>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</si>
  <si>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</si>
  <si>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</si>
  <si>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</si>
  <si>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</si>
  <si>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</si>
  <si>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</si>
  <si>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</si>
  <si>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</si>
  <si>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</si>
  <si>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</si>
  <si>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</si>
  <si>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</si>
  <si>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</si>
  <si>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</si>
  <si>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</si>
  <si>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</si>
  <si>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</si>
  <si>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</si>
  <si>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</si>
  <si>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</si>
  <si>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</si>
  <si>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</si>
  <si>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</si>
  <si>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</si>
  <si>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</si>
  <si>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</si>
  <si>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</si>
  <si>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</si>
  <si>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</si>
  <si>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</si>
  <si>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</si>
  <si>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</si>
  <si>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</si>
  <si>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</si>
  <si>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</si>
  <si>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</si>
  <si>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</si>
  <si>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</si>
  <si>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</si>
  <si>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</si>
  <si>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</si>
  <si>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</si>
  <si>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</si>
  <si>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</si>
  <si>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</si>
  <si>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</si>
  <si>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</si>
  <si>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</si>
  <si>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</si>
  <si>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</si>
  <si>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</si>
  <si>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</si>
  <si>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</si>
  <si>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</si>
  <si>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</si>
  <si>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</si>
  <si>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</si>
  <si>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</si>
  <si>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</si>
  <si>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</si>
  <si>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</si>
  <si>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</si>
  <si>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</si>
  <si>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</si>
  <si>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</si>
  <si>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</si>
  <si>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</si>
  <si>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</si>
  <si>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</si>
  <si>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</si>
  <si>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</si>
  <si>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</si>
  <si>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</si>
  <si>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</si>
  <si>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</si>
  <si>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</si>
  <si>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</si>
  <si>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</si>
  <si>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</si>
  <si>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</si>
  <si>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</si>
  <si>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</si>
  <si>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</si>
  <si>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</si>
  <si>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</si>
  <si>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</si>
  <si>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</si>
  <si>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</si>
  <si>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</si>
  <si>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</si>
  <si>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</si>
  <si>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</si>
  <si>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</si>
  <si>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</si>
  <si>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</si>
  <si>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</si>
  <si>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</si>
  <si>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</si>
  <si>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</si>
  <si>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</si>
  <si>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</si>
  <si>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</si>
  <si>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</si>
  <si>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</si>
  <si>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</si>
  <si>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</si>
  <si>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</si>
  <si>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</si>
  <si>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</si>
  <si>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</si>
  <si>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</si>
  <si>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</si>
  <si>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</si>
  <si>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</si>
  <si>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</si>
  <si>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</si>
  <si>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</si>
  <si>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</si>
  <si>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</si>
  <si>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</si>
  <si>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</si>
  <si>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</si>
  <si>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</si>
  <si>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</si>
  <si>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</si>
  <si>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</si>
  <si>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</si>
  <si>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</si>
  <si>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</si>
  <si>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</si>
  <si>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</si>
  <si>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</si>
  <si>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</si>
  <si>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</si>
  <si>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</si>
  <si>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</si>
  <si>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</si>
  <si>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</si>
  <si>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</si>
  <si>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</si>
  <si>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</si>
  <si>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</si>
  <si>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</si>
  <si>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</si>
  <si>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</si>
  <si>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</si>
  <si>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</si>
  <si>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</si>
  <si>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</si>
  <si>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</si>
  <si>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</si>
  <si>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</si>
  <si>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</si>
  <si>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</si>
  <si>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</si>
  <si>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</si>
  <si>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</si>
  <si>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</si>
  <si>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</si>
  <si>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</si>
  <si>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</si>
  <si>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</si>
  <si>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</si>
  <si>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</si>
  <si>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</si>
  <si>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</si>
  <si>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</si>
  <si>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</si>
  <si>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</si>
  <si>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</si>
  <si>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</si>
  <si>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</si>
  <si>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</si>
  <si>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</si>
  <si>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</si>
  <si>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</si>
  <si>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</si>
  <si>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</si>
  <si>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</si>
  <si>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</si>
  <si>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</si>
  <si>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</si>
  <si>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</si>
  <si>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</si>
  <si>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</si>
  <si>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</si>
  <si>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</si>
  <si>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</si>
  <si>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</si>
  <si>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</si>
  <si>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</si>
  <si>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</si>
  <si>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</si>
  <si>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</si>
  <si>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</si>
  <si>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</si>
  <si>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</si>
  <si>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</si>
  <si>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</si>
  <si>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</si>
  <si>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</si>
  <si>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</si>
  <si>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</si>
  <si>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</si>
  <si>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</si>
  <si>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</si>
  <si>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</si>
  <si>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</si>
  <si>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</si>
  <si>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</si>
  <si>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</si>
  <si>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</si>
  <si>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</si>
  <si>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</si>
  <si>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</si>
  <si>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</si>
  <si>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</si>
  <si>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</si>
  <si>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</si>
  <si>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</si>
  <si>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</si>
  <si>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</si>
  <si>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</si>
  <si>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</si>
  <si>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</si>
  <si>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</si>
  <si>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</si>
  <si>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</si>
  <si>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</si>
  <si>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</si>
  <si>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</si>
  <si>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</si>
  <si>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</si>
  <si>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</si>
  <si>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</si>
  <si>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</si>
  <si>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</si>
  <si>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</si>
  <si>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</si>
  <si>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</si>
  <si>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</si>
  <si>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</si>
  <si>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</si>
  <si>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</si>
  <si>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</si>
  <si>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</si>
  <si>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</si>
  <si>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</si>
  <si>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</si>
  <si>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</si>
  <si>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</si>
  <si>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</si>
  <si>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</si>
  <si>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</si>
  <si>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</si>
  <si>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</si>
  <si>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</si>
  <si>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</si>
  <si>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</si>
  <si>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</si>
  <si>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</si>
  <si>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</si>
  <si>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</si>
  <si>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</si>
  <si>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</si>
  <si>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</si>
  <si>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</si>
  <si>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</si>
  <si>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</si>
  <si>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</si>
  <si>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</si>
  <si>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</si>
  <si>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</si>
  <si>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</si>
  <si>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</si>
  <si>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</si>
  <si>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</si>
  <si>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</si>
  <si>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</si>
  <si>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</si>
  <si>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</si>
  <si>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</si>
  <si>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</si>
  <si>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</si>
  <si>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</si>
  <si>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</si>
  <si>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</si>
  <si>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</si>
  <si>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</si>
  <si>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</si>
  <si>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</si>
  <si>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</si>
  <si>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</si>
  <si>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</si>
  <si>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</si>
  <si>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</si>
  <si>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</si>
  <si>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</si>
  <si>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</si>
  <si>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</si>
  <si>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</si>
  <si>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</si>
  <si>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</si>
  <si>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</si>
  <si>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</si>
  <si>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</si>
  <si>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</si>
  <si>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</si>
  <si>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</si>
  <si>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</si>
  <si>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</si>
  <si>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</si>
  <si>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</si>
  <si>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</si>
  <si>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</si>
  <si>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</si>
  <si>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</si>
  <si>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</si>
  <si>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</si>
  <si>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</si>
  <si>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</si>
  <si>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</si>
  <si>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</si>
  <si>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</si>
  <si>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</si>
  <si>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</si>
  <si>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</si>
  <si>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</si>
  <si>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</si>
  <si>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</si>
  <si>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</si>
  <si>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</si>
  <si>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</si>
  <si>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</si>
  <si>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</si>
  <si>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</si>
  <si>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</si>
  <si>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</si>
  <si>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</si>
  <si>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</si>
  <si>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</si>
  <si>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</si>
  <si>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</si>
  <si>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</si>
  <si>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</si>
  <si>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</si>
  <si>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</si>
  <si>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</si>
  <si>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</si>
  <si>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</si>
  <si>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</si>
  <si>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</si>
  <si>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</si>
  <si>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</si>
  <si>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</si>
  <si>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</si>
  <si>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</si>
  <si>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</si>
  <si>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</si>
  <si>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</si>
  <si>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</si>
  <si>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</si>
  <si>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</si>
  <si>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</si>
  <si>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</si>
  <si>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</si>
  <si>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</si>
  <si>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</si>
  <si>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</si>
  <si>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</si>
  <si>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</si>
  <si>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</si>
  <si>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</si>
  <si>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</si>
  <si>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</si>
  <si>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</si>
  <si>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</si>
  <si>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</si>
  <si>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</si>
  <si>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</si>
  <si>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</si>
  <si>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</si>
  <si>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</si>
  <si>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</si>
  <si>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</si>
  <si>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</si>
  <si>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</si>
  <si>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</si>
  <si>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</si>
  <si>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</si>
  <si>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</si>
  <si>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</si>
  <si>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</si>
  <si>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</si>
  <si>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</si>
  <si>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</si>
  <si>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</si>
  <si>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</si>
  <si>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</si>
  <si>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</si>
  <si>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</si>
  <si>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</si>
  <si>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</si>
  <si>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</si>
  <si>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</si>
  <si>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</si>
  <si>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</si>
  <si>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</si>
  <si>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</si>
  <si>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</si>
  <si>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</si>
  <si>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</si>
  <si>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</si>
  <si>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</si>
  <si>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</si>
  <si>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</si>
  <si>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</si>
  <si>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</si>
  <si>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</si>
  <si>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</si>
  <si>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</si>
  <si>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</si>
  <si>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</si>
  <si>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</si>
  <si>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</si>
  <si>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</si>
  <si>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</si>
  <si>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</si>
  <si>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</si>
  <si>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</si>
  <si>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</si>
  <si>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</si>
  <si>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</si>
  <si>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</si>
  <si>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</si>
  <si>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</si>
  <si>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</si>
  <si>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</si>
  <si>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</si>
  <si>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</si>
  <si>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</si>
  <si>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</si>
  <si>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</si>
  <si>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</si>
  <si>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</si>
  <si>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</si>
  <si>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</si>
  <si>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</si>
  <si>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</si>
  <si>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</si>
  <si>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</si>
  <si>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</si>
  <si>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</si>
  <si>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</si>
  <si>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</si>
  <si>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</si>
  <si>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</si>
  <si>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</si>
  <si>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</si>
  <si>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</si>
  <si>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</si>
  <si>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</si>
  <si>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</si>
  <si>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</si>
  <si>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</si>
  <si>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</si>
  <si>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</si>
  <si>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</si>
  <si>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</si>
  <si>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</si>
  <si>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</si>
  <si>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</si>
  <si>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</si>
  <si>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</si>
  <si>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</si>
  <si>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</si>
  <si>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</si>
  <si>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</si>
  <si>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</si>
  <si>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</si>
  <si>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</si>
  <si>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</si>
  <si>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</si>
  <si>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</si>
  <si>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</si>
  <si>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</si>
  <si>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</si>
  <si>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</si>
  <si>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</si>
  <si>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</si>
  <si>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</si>
  <si>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</si>
  <si>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</si>
  <si>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</si>
  <si>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</si>
  <si>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</si>
  <si>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</si>
  <si>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</si>
  <si>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</si>
  <si>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</si>
  <si>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</si>
  <si>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</si>
  <si>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</si>
  <si>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</si>
  <si>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</si>
  <si>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</si>
  <si>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</si>
  <si>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</si>
  <si>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</si>
  <si>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</si>
  <si>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</si>
  <si>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</si>
  <si>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</si>
  <si>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</si>
  <si>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</si>
  <si>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</si>
  <si>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</si>
  <si>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</si>
  <si>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</si>
  <si>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</si>
  <si>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</si>
  <si>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</si>
  <si>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</si>
  <si>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</si>
  <si>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</si>
  <si>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</si>
  <si>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</si>
  <si>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</si>
  <si>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</si>
  <si>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</si>
  <si>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</si>
  <si>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</si>
  <si>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</si>
  <si>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</si>
  <si>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</si>
  <si>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</si>
  <si>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</si>
  <si>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</si>
  <si>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</si>
  <si>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</si>
  <si>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</si>
  <si>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</si>
  <si>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</si>
  <si>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</si>
  <si>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</si>
  <si>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</si>
  <si>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</si>
  <si>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</si>
  <si>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</si>
  <si>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</si>
  <si>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</si>
  <si>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</si>
  <si>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</si>
  <si>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</si>
  <si>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</si>
  <si>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</si>
  <si>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</si>
  <si>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</si>
  <si>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</si>
  <si>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</si>
  <si>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</si>
  <si>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</si>
  <si>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</si>
  <si>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</si>
  <si>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</si>
  <si>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</si>
  <si>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</si>
  <si>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</si>
  <si>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</si>
  <si>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</si>
  <si>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</si>
  <si>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</si>
  <si>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</si>
  <si>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</si>
  <si>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</si>
  <si>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</si>
  <si>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</si>
  <si>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</si>
  <si>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</si>
  <si>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</si>
  <si>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</si>
  <si>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</si>
  <si>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</si>
  <si>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</si>
  <si>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</si>
  <si>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</si>
  <si>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</si>
  <si>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</si>
  <si>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</si>
  <si>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</si>
  <si>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</si>
  <si>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</si>
  <si>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</si>
  <si>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</si>
  <si>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</si>
  <si>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</si>
  <si>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</si>
  <si>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</si>
  <si>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</si>
  <si>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</si>
  <si>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</si>
  <si>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</si>
  <si>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</si>
  <si>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</si>
  <si>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</si>
  <si>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</si>
  <si>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</si>
  <si>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</si>
  <si>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</si>
  <si>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</si>
  <si>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</si>
  <si>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</si>
  <si>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</si>
  <si>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</si>
  <si>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</si>
  <si>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</si>
  <si>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</si>
  <si>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</si>
  <si>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</si>
  <si>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</si>
  <si>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</si>
  <si>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</si>
  <si>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</si>
  <si>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</si>
  <si>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</si>
  <si>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</si>
  <si>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</si>
  <si>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</si>
  <si>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</si>
  <si>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</si>
  <si>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</si>
  <si>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</si>
  <si>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</si>
  <si>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</si>
  <si>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</si>
  <si>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</si>
  <si>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</si>
  <si>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</si>
  <si>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</si>
  <si>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</si>
  <si>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</si>
  <si>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</si>
  <si>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</si>
  <si>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</si>
  <si>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</si>
  <si>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</si>
  <si>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</si>
  <si>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</si>
  <si>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</si>
  <si>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</si>
  <si>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</si>
  <si>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</si>
  <si>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</si>
  <si>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</si>
  <si>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</si>
  <si>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</si>
  <si>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</si>
  <si>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</si>
  <si>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</si>
  <si>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</si>
  <si>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</si>
  <si>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</si>
  <si>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</si>
  <si>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</si>
  <si>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</si>
  <si>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</si>
  <si>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</si>
  <si>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</si>
  <si>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</si>
  <si>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</si>
  <si>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</si>
  <si>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</si>
  <si>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</si>
  <si>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</si>
  <si>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</si>
  <si>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</si>
  <si>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</si>
  <si>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</si>
  <si>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</si>
  <si>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</si>
  <si>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</si>
  <si>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</si>
  <si>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</si>
  <si>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</si>
  <si>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</si>
  <si>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</si>
  <si>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</si>
  <si>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</si>
  <si>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</si>
  <si>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</si>
  <si>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</si>
  <si>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</si>
  <si>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</si>
  <si>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</si>
  <si>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</si>
  <si>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</si>
  <si>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</si>
  <si>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</si>
  <si>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</si>
  <si>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</si>
  <si>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</si>
  <si>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</si>
  <si>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</si>
  <si>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</si>
  <si>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</si>
  <si>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</si>
  <si>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</si>
  <si>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</si>
  <si>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</si>
  <si>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</si>
  <si>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</si>
  <si>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</si>
  <si>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</si>
  <si>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</si>
  <si>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</si>
  <si>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</si>
  <si>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</si>
  <si>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</si>
  <si>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</si>
  <si>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</si>
  <si>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</si>
  <si>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</si>
  <si>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</si>
  <si>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</si>
  <si>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</si>
  <si>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</si>
  <si>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</si>
  <si>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</si>
  <si>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</si>
  <si>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</si>
  <si>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</si>
  <si>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</si>
  <si>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</si>
  <si>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</si>
  <si>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</si>
  <si>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</si>
  <si>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</si>
  <si>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</si>
  <si>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</si>
  <si>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</si>
  <si>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</si>
  <si>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</si>
  <si>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</si>
  <si>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</si>
  <si>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</si>
  <si>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</si>
  <si>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</si>
  <si>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</si>
  <si>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</si>
  <si>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</si>
  <si>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</si>
  <si>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</si>
  <si>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</si>
  <si>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</si>
  <si>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</si>
  <si>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</si>
  <si>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</si>
  <si>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</si>
  <si>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</si>
  <si>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</si>
  <si>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</si>
  <si>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</si>
  <si>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</si>
  <si>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</si>
  <si>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</si>
  <si>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</si>
  <si>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</si>
  <si>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</si>
  <si>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</si>
  <si>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</si>
  <si>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</si>
  <si>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</si>
  <si>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</si>
  <si>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</si>
  <si>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</si>
  <si>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</si>
  <si>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</si>
  <si>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</si>
  <si>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</si>
  <si>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</si>
  <si>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</si>
  <si>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</si>
  <si>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</si>
  <si>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</si>
  <si>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</si>
  <si>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</si>
  <si>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</si>
  <si>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</si>
  <si>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</si>
  <si>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</si>
  <si>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</si>
  <si>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</si>
  <si>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</si>
  <si>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</si>
  <si>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</si>
  <si>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</si>
  <si>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</si>
  <si>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</si>
  <si>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</si>
  <si>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</si>
  <si>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</si>
  <si>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</si>
  <si>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</si>
  <si>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</si>
  <si>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</si>
  <si>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</si>
  <si>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</si>
  <si>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</si>
  <si>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</si>
  <si>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</si>
  <si>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</si>
  <si>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</si>
  <si>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</si>
  <si>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</si>
  <si>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</si>
  <si>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</si>
  <si>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</si>
  <si>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</si>
  <si>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</si>
  <si>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</si>
  <si>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</si>
  <si>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</si>
  <si>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</si>
  <si>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</si>
  <si>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</si>
  <si>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</si>
  <si>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</si>
  <si>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</si>
  <si>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</si>
  <si>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</si>
  <si>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</si>
  <si>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</si>
  <si>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</si>
  <si>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</si>
  <si>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</si>
  <si>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</si>
  <si>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</si>
  <si>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</si>
  <si>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</si>
  <si>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</si>
  <si>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</si>
  <si>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</si>
  <si>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</si>
  <si>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</si>
  <si>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</si>
  <si>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</si>
  <si>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</si>
  <si>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</si>
  <si>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</si>
  <si>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</si>
  <si>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</si>
  <si>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</si>
  <si>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</si>
  <si>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</si>
  <si>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</si>
  <si>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</si>
  <si>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</si>
  <si>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</si>
  <si>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</si>
  <si>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</si>
  <si>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</si>
  <si>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</si>
  <si>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</si>
  <si>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</si>
  <si>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</si>
  <si>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</si>
  <si>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</si>
  <si>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</si>
  <si>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</si>
  <si>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</si>
  <si>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</si>
  <si>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</si>
  <si>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</si>
  <si>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</si>
  <si>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</si>
  <si>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</si>
  <si>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</si>
  <si>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</si>
  <si>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</si>
  <si>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</si>
  <si>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</si>
  <si>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</si>
  <si>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</si>
  <si>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</si>
  <si>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</si>
  <si>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</si>
  <si>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</si>
  <si>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</si>
  <si>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</si>
  <si>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</si>
  <si>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</si>
  <si>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</si>
  <si>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</si>
  <si>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</si>
  <si>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</si>
  <si>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</si>
  <si>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</si>
  <si>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</si>
  <si>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</si>
  <si>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</si>
  <si>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</si>
  <si>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</si>
  <si>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</si>
  <si>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</si>
  <si>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</si>
  <si>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</si>
  <si>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</si>
  <si>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</si>
  <si>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</si>
  <si>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</si>
  <si>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</si>
  <si>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</si>
  <si>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</si>
  <si>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</si>
  <si>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</si>
  <si>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</si>
  <si>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</si>
  <si>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</si>
  <si>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</si>
  <si>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</si>
  <si>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</si>
  <si>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</si>
  <si>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</si>
  <si>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</si>
  <si>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</si>
  <si>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</si>
  <si>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</si>
  <si>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</si>
  <si>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</si>
  <si>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</si>
  <si>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</si>
  <si>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</si>
  <si>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</si>
  <si>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</si>
  <si>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</si>
  <si>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</si>
  <si>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</si>
  <si>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</si>
  <si>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</si>
  <si>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</si>
  <si>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</si>
  <si>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</si>
  <si>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</si>
  <si>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</si>
  <si>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</si>
  <si>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</si>
  <si>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</si>
  <si>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</si>
  <si>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</si>
  <si>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</si>
  <si>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</si>
  <si>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</si>
  <si>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</si>
  <si>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</si>
  <si>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</si>
  <si>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</si>
  <si>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</si>
  <si>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</si>
  <si>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</si>
  <si>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</si>
  <si>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</si>
  <si>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</si>
  <si>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</si>
  <si>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</si>
  <si>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</si>
  <si>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</si>
  <si>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</si>
  <si>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</si>
  <si>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</si>
  <si>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</si>
  <si>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</si>
  <si>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</si>
  <si>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</si>
  <si>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</si>
  <si>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</si>
  <si>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</si>
  <si>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</si>
  <si>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</si>
  <si>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</si>
  <si>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</si>
  <si>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</si>
  <si>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</si>
  <si>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</si>
  <si>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</si>
  <si>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</si>
  <si>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</si>
  <si>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</si>
  <si>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</si>
  <si>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</si>
  <si>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</si>
  <si>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</si>
  <si>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</si>
  <si>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</si>
  <si>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</si>
  <si>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</si>
  <si>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</si>
  <si>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</si>
  <si>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</si>
  <si>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</si>
  <si>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</si>
  <si>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</si>
  <si>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</si>
  <si>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</si>
  <si>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</si>
  <si>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</si>
  <si>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</si>
  <si>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</si>
  <si>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</si>
  <si>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</si>
  <si>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</si>
  <si>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</si>
  <si>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</si>
  <si>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</si>
  <si>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</si>
  <si>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</si>
  <si>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</si>
  <si>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</si>
  <si>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</si>
  <si>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</si>
  <si>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</si>
  <si>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</si>
  <si>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</si>
  <si>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</si>
  <si>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</si>
  <si>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</si>
  <si>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</si>
  <si>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</si>
  <si>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</si>
  <si>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</si>
  <si>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</si>
  <si>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</si>
  <si>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</si>
  <si>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</si>
  <si>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</si>
  <si>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</si>
  <si>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</si>
  <si>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</si>
  <si>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</si>
  <si>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</si>
  <si>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</si>
  <si>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</si>
  <si>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</si>
  <si>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</si>
  <si>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</si>
  <si>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</si>
  <si>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</si>
  <si>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</si>
  <si>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</si>
  <si>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</si>
  <si>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</si>
  <si>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</si>
  <si>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</si>
  <si>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</si>
  <si>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</si>
  <si>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</si>
  <si>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</si>
  <si>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</si>
  <si>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</si>
  <si>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</si>
  <si>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</si>
  <si>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</si>
  <si>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</si>
  <si>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</si>
  <si>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</si>
  <si>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</si>
  <si>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</si>
  <si>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</si>
  <si>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</si>
  <si>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</si>
  <si>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</si>
  <si>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</si>
  <si>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</si>
  <si>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</si>
  <si>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</si>
  <si>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</si>
  <si>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</si>
  <si>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</si>
  <si>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</si>
  <si>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</si>
  <si>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</si>
  <si>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</si>
  <si>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</si>
  <si>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</si>
  <si>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</si>
  <si>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</si>
  <si>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</si>
  <si>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</si>
  <si>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</si>
  <si>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</si>
  <si>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</si>
  <si>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</si>
  <si>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</si>
  <si>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</si>
  <si>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</si>
  <si>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</si>
  <si>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</si>
  <si>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</si>
  <si>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</si>
  <si>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</si>
  <si>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</si>
  <si>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</si>
  <si>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</si>
  <si>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</si>
  <si>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</si>
  <si>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</si>
  <si>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</si>
  <si>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</si>
  <si>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</si>
  <si>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</si>
  <si>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</si>
  <si>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</si>
  <si>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</si>
  <si>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</si>
  <si>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</si>
  <si>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</si>
  <si>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</si>
  <si>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</si>
  <si>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</si>
  <si>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</si>
  <si>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</si>
  <si>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</si>
  <si>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</si>
  <si>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</si>
  <si>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</si>
  <si>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</si>
  <si>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</si>
  <si>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</si>
  <si>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</si>
  <si>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</si>
  <si>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</si>
  <si>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</si>
  <si>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</si>
  <si>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</si>
  <si>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</si>
  <si>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</si>
  <si>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</si>
  <si>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</si>
  <si>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</si>
  <si>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</si>
  <si>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</si>
  <si>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</si>
  <si>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</si>
  <si>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</si>
  <si>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</si>
  <si>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</si>
  <si>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</si>
  <si>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</si>
  <si>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</si>
  <si>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</si>
  <si>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</si>
  <si>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</si>
  <si>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</si>
  <si>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</si>
  <si>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</si>
  <si>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</si>
  <si>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</si>
  <si>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</si>
  <si>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</si>
  <si>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</si>
  <si>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</si>
  <si>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</si>
  <si>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</si>
  <si>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</si>
  <si>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</si>
  <si>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</si>
  <si>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</si>
  <si>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</si>
  <si>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</si>
  <si>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</si>
  <si>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</si>
  <si>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</si>
  <si>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</si>
  <si>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</si>
  <si>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</si>
  <si>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</si>
  <si>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</si>
  <si>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</si>
  <si>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</si>
  <si>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</si>
  <si>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</si>
  <si>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</si>
  <si>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</si>
  <si>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</si>
  <si>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</si>
  <si>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</si>
  <si>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</si>
  <si>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</si>
  <si>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</si>
  <si>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</si>
  <si>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</si>
  <si>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</si>
  <si>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</si>
  <si>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</si>
  <si>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</si>
  <si>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</si>
  <si>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</si>
  <si>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</si>
  <si>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</si>
  <si>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</si>
  <si>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</si>
  <si>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</si>
  <si>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</si>
  <si>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</si>
  <si>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</si>
  <si>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</si>
  <si>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</si>
  <si>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</si>
  <si>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</si>
  <si>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</si>
  <si>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</si>
  <si>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</si>
  <si>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</si>
  <si>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</si>
  <si>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</si>
  <si>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</si>
  <si>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</si>
  <si>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</si>
  <si>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</si>
  <si>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</si>
  <si>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</si>
  <si>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</si>
  <si>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</si>
  <si>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</si>
  <si>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</si>
  <si>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</si>
  <si>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</si>
  <si>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</si>
  <si>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</si>
  <si>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</si>
  <si>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</si>
  <si>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</si>
  <si>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</si>
  <si>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</si>
  <si>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</si>
  <si>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</si>
  <si>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</si>
  <si>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</si>
  <si>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</si>
  <si>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</si>
  <si>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</si>
  <si>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</si>
  <si>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</si>
  <si>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</si>
  <si>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</si>
  <si>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</si>
  <si>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</si>
  <si>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</si>
  <si>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</si>
  <si>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</si>
  <si>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</si>
  <si>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</si>
  <si>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</si>
  <si>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</si>
  <si>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</si>
  <si>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</si>
  <si>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</si>
  <si>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</si>
  <si>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</si>
  <si>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</si>
  <si>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</si>
  <si>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</si>
  <si>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</si>
  <si>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</si>
  <si>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</si>
  <si>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</si>
  <si>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</si>
  <si>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</si>
  <si>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</si>
  <si>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</si>
  <si>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</si>
  <si>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</si>
  <si>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</si>
  <si>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</si>
  <si>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</si>
  <si>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</si>
  <si>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</si>
  <si>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</si>
  <si>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</si>
  <si>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</si>
  <si>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</si>
  <si>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</si>
  <si>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</si>
  <si>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</si>
  <si>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</si>
  <si>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</si>
  <si>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</si>
  <si>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</si>
  <si>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</si>
  <si>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</si>
  <si>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</si>
  <si>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</si>
  <si>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</si>
  <si>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</si>
  <si>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</si>
  <si>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</si>
  <si>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</si>
  <si>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</si>
  <si>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</si>
  <si>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</si>
  <si>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</si>
  <si>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</si>
  <si>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</si>
  <si>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</si>
  <si>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</si>
  <si>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</si>
  <si>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</si>
  <si>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</si>
  <si>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</si>
  <si>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</si>
  <si>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</si>
  <si>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</si>
  <si>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</si>
  <si>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</si>
  <si>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</si>
  <si>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</si>
  <si>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</si>
  <si>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</si>
  <si>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</si>
  <si>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</si>
  <si>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</si>
  <si>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</si>
  <si>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</si>
  <si>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</si>
  <si>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</si>
  <si>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</si>
  <si>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</si>
  <si>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</si>
  <si>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</si>
  <si>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</si>
  <si>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</si>
  <si>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</si>
  <si>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</si>
  <si>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</si>
  <si>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</si>
  <si>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</si>
  <si>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</si>
  <si>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</si>
  <si>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</si>
  <si>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</si>
  <si>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</si>
  <si>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</si>
  <si>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</si>
  <si>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</si>
  <si>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</si>
  <si>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</si>
  <si>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</si>
  <si>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</si>
  <si>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</si>
  <si>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</si>
  <si>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</si>
  <si>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</si>
  <si>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</si>
  <si>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</si>
  <si>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</si>
  <si>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</si>
  <si>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</si>
  <si>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</si>
  <si>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</si>
  <si>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</si>
  <si>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</si>
  <si>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</si>
  <si>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</si>
  <si>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</si>
  <si>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</si>
  <si>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</si>
  <si>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</si>
  <si>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</si>
  <si>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</si>
  <si>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</si>
  <si>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</si>
  <si>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</si>
  <si>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</si>
  <si>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</si>
  <si>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</si>
  <si>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</si>
  <si>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</si>
  <si>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</si>
  <si>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</si>
  <si>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</si>
  <si>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</si>
  <si>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</si>
  <si>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</si>
  <si>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</si>
  <si>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</si>
  <si>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</si>
  <si>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</si>
  <si>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</si>
  <si>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</si>
  <si>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</si>
  <si>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</si>
  <si>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</si>
  <si>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</si>
  <si>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</si>
  <si>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</si>
  <si>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</si>
  <si>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</si>
  <si>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</si>
  <si>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</si>
  <si>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</si>
  <si>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</si>
  <si>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</si>
  <si>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</si>
  <si>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</si>
  <si>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</si>
  <si>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</si>
  <si>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</si>
  <si>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</si>
  <si>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</si>
  <si>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</si>
  <si>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</si>
  <si>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</si>
  <si>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</si>
  <si>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</si>
  <si>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</si>
  <si>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</si>
  <si>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</si>
  <si>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</si>
  <si>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</si>
  <si>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</si>
  <si>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</si>
  <si>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</si>
  <si>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</si>
  <si>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</si>
  <si>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</si>
  <si>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</si>
  <si>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</si>
  <si>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</si>
  <si>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</si>
  <si>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</si>
  <si>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</si>
  <si>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</si>
  <si>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</si>
  <si>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</si>
  <si>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</si>
  <si>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</si>
  <si>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</si>
  <si>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</si>
  <si>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</si>
  <si>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</si>
  <si>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</si>
  <si>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</si>
  <si>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</si>
  <si>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</si>
  <si>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</si>
  <si>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</si>
  <si>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</si>
  <si>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</si>
  <si>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</si>
  <si>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</si>
  <si>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</si>
  <si>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</si>
  <si>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</si>
  <si>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</si>
  <si>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</si>
  <si>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</si>
  <si>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</si>
  <si>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</si>
  <si>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</si>
  <si>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</si>
  <si>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</si>
  <si>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</si>
  <si>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</si>
  <si>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</si>
  <si>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</si>
  <si>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</si>
  <si>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</si>
  <si>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</si>
  <si>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</si>
  <si>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</si>
  <si>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</si>
  <si>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</si>
  <si>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</si>
  <si>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</si>
  <si>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</si>
  <si>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</si>
  <si>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</si>
  <si>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</si>
  <si>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</si>
  <si>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</si>
  <si>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</si>
  <si>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</si>
  <si>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</si>
  <si>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</si>
  <si>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</si>
  <si>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</si>
  <si>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</si>
  <si>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</si>
  <si>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</si>
  <si>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</si>
  <si>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</si>
  <si>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</si>
  <si>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</si>
  <si>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</si>
  <si>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</si>
  <si>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</si>
  <si>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</si>
  <si>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</si>
  <si>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</si>
  <si>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</si>
  <si>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</si>
  <si>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</si>
  <si>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</si>
  <si>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</si>
  <si>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</si>
  <si>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</si>
  <si>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</si>
  <si>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</si>
  <si>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</si>
  <si>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</si>
  <si>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</si>
  <si>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</si>
  <si>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</si>
  <si>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</si>
  <si>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</si>
  <si>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</si>
  <si>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</si>
  <si>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</si>
  <si>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</si>
  <si>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</si>
  <si>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</si>
  <si>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</si>
  <si>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</si>
  <si>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</si>
  <si>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</si>
  <si>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</si>
  <si>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</si>
  <si>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</si>
  <si>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</si>
  <si>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</si>
  <si>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</si>
  <si>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</si>
  <si>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</si>
  <si>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</si>
  <si>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</si>
  <si>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</si>
  <si>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</si>
  <si>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</si>
  <si>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</si>
  <si>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</si>
  <si>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</si>
  <si>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</si>
  <si>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</si>
  <si>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</si>
  <si>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</si>
  <si>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</si>
  <si>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</si>
  <si>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</si>
  <si>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</si>
  <si>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</si>
  <si>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</si>
  <si>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</si>
  <si>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</si>
  <si>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</si>
  <si>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</si>
  <si>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</si>
  <si>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</si>
  <si>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</si>
  <si>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</si>
  <si>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</si>
  <si>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</si>
  <si>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</si>
  <si>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</si>
  <si>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</si>
  <si>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</si>
  <si>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</si>
  <si>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</si>
  <si>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</si>
  <si>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</si>
  <si>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</si>
  <si>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</si>
  <si>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</si>
  <si>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</si>
  <si>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</si>
  <si>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</si>
  <si>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</si>
  <si>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</si>
  <si>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</si>
  <si>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</si>
  <si>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</si>
  <si>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</si>
  <si>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</si>
  <si>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</si>
  <si>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</si>
  <si>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</si>
  <si>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</si>
  <si>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</si>
  <si>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</si>
  <si>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</si>
  <si>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</si>
  <si>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</si>
  <si>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</si>
  <si>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</si>
  <si>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</si>
  <si>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</si>
  <si>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</si>
  <si>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</si>
  <si>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</si>
  <si>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</si>
  <si>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</si>
  <si>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</si>
  <si>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</si>
  <si>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</si>
  <si>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</si>
  <si>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</si>
  <si>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</si>
  <si>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</si>
  <si>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</si>
  <si>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</si>
  <si>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</si>
  <si>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</si>
  <si>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</si>
  <si>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</si>
  <si>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</si>
  <si>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</si>
  <si>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</si>
  <si>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</si>
  <si>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</si>
  <si>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</si>
  <si>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</si>
  <si>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</si>
  <si>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</si>
  <si>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</si>
  <si>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</si>
  <si>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</si>
  <si>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</si>
  <si>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</si>
  <si>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</si>
  <si>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</si>
  <si>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</si>
  <si>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</si>
  <si>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</si>
  <si>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</si>
  <si>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</si>
  <si>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</si>
  <si>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</si>
  <si>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</si>
  <si>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</si>
  <si>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</si>
  <si>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</si>
  <si>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</si>
  <si>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</si>
  <si>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</si>
  <si>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</si>
  <si>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</si>
  <si>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</si>
  <si>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</si>
  <si>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</si>
  <si>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</si>
  <si>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</si>
  <si>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</si>
  <si>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</si>
  <si>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</si>
  <si>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</si>
  <si>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</si>
  <si>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</si>
  <si>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</si>
  <si>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</si>
  <si>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</si>
  <si>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</si>
  <si>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</si>
  <si>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</si>
  <si>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</si>
  <si>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</si>
  <si>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</si>
  <si>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</si>
  <si>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</si>
  <si>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</si>
  <si>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</si>
  <si>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</si>
  <si>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</si>
  <si>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</si>
  <si>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</si>
  <si>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</si>
  <si>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</si>
  <si>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</si>
  <si>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</si>
  <si>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</si>
  <si>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</si>
  <si>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</si>
  <si>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</si>
  <si>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</si>
  <si>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</si>
  <si>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</si>
  <si>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</si>
  <si>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</si>
  <si>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</si>
  <si>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</si>
  <si>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</si>
  <si>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</si>
  <si>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</si>
  <si>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</si>
  <si>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</si>
  <si>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</si>
  <si>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</si>
  <si>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</si>
  <si>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</si>
  <si>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</si>
  <si>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</si>
  <si>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</si>
  <si>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</si>
  <si>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</si>
  <si>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</si>
  <si>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</si>
  <si>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</si>
  <si>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</si>
  <si>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</si>
  <si>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</si>
  <si>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</si>
  <si>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</si>
  <si>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</si>
  <si>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</si>
  <si>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</si>
  <si>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</si>
  <si>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</si>
  <si>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</si>
  <si>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</si>
  <si>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</si>
  <si>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</si>
  <si>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</si>
  <si>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</si>
  <si>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</si>
  <si>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</si>
  <si>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</si>
  <si>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</si>
  <si>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</si>
  <si>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</si>
  <si>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</si>
  <si>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</si>
  <si>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</si>
  <si>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</si>
  <si>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</si>
  <si>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</si>
  <si>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</si>
  <si>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</si>
  <si>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</si>
  <si>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</si>
  <si>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</si>
  <si>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</si>
  <si>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</si>
  <si>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</si>
  <si>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</si>
  <si>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</si>
  <si>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</si>
  <si>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</si>
  <si>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</si>
  <si>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</si>
  <si>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</si>
  <si>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</si>
  <si>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</si>
  <si>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</si>
  <si>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</si>
  <si>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</si>
  <si>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</si>
  <si>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</si>
  <si>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</si>
  <si>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</si>
  <si>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</si>
  <si>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</si>
  <si>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</si>
  <si>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</si>
  <si>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</si>
  <si>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</si>
  <si>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</si>
  <si>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</si>
  <si>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</si>
  <si>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</si>
  <si>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</si>
  <si>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</si>
  <si>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</si>
  <si>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</si>
  <si>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</si>
  <si>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</si>
  <si>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</si>
  <si>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</si>
  <si>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</si>
  <si>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</si>
  <si>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</si>
  <si>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</si>
  <si>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</si>
  <si>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</si>
  <si>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</si>
  <si>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</si>
  <si>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</si>
  <si>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</si>
  <si>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</si>
  <si>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</si>
  <si>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</si>
  <si>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</si>
  <si>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</si>
  <si>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</si>
  <si>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</si>
  <si>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</si>
  <si>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</si>
  <si>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</si>
  <si>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</si>
  <si>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</si>
  <si>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</si>
  <si>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</si>
  <si>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</si>
  <si>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</si>
  <si>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</si>
  <si>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</si>
  <si>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</si>
  <si>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</si>
  <si>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</si>
  <si>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</si>
  <si>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</si>
  <si>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</si>
  <si>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</si>
  <si>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</si>
  <si>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</si>
  <si>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</si>
  <si>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</si>
  <si>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</si>
  <si>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</si>
  <si>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</si>
  <si>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</si>
  <si>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</si>
  <si>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</si>
  <si>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</si>
  <si>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</si>
  <si>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</si>
  <si>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</si>
  <si>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</si>
  <si>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</si>
  <si>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</si>
  <si>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</si>
  <si>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</si>
  <si>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</si>
  <si>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</si>
  <si>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</si>
  <si>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</si>
  <si>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</si>
  <si>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</si>
  <si>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</si>
  <si>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</si>
  <si>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</si>
  <si>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</si>
  <si>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</si>
  <si>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</si>
  <si>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</si>
  <si>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</si>
  <si>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</si>
  <si>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</si>
  <si>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</si>
  <si>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</si>
  <si>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</si>
  <si>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</si>
  <si>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</si>
  <si>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</si>
  <si>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</si>
  <si>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</si>
  <si>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</si>
  <si>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</si>
  <si>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</si>
  <si>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</si>
  <si>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</si>
  <si>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</si>
  <si>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</si>
  <si>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</si>
  <si>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</si>
  <si>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</si>
  <si>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</si>
  <si>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</si>
  <si>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</si>
  <si>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</si>
  <si>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</si>
  <si>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</si>
  <si>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</si>
  <si>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</si>
  <si>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</si>
  <si>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</si>
  <si>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</si>
  <si>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</si>
  <si>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</si>
  <si>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</si>
  <si>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</si>
  <si>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</si>
  <si>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</si>
  <si>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</si>
  <si>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</si>
  <si>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</si>
  <si>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</si>
  <si>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</si>
  <si>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</si>
  <si>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</si>
  <si>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</si>
  <si>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</si>
  <si>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</si>
  <si>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</si>
  <si>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</si>
  <si>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</si>
  <si>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</si>
  <si>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</si>
  <si>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</si>
  <si>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</si>
  <si>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</si>
  <si>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</si>
  <si>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</si>
  <si>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</si>
  <si>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</si>
  <si>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</si>
  <si>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</si>
  <si>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</si>
  <si>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</si>
  <si>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</si>
  <si>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</si>
  <si>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</si>
  <si>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</si>
  <si>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</si>
  <si>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</si>
  <si>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</si>
  <si>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</si>
  <si>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</si>
  <si>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</si>
  <si>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</si>
  <si>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</si>
  <si>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</si>
  <si>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</si>
  <si>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</si>
  <si>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</si>
  <si>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</si>
  <si>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</si>
  <si>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</si>
  <si>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</si>
  <si>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</si>
  <si>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</si>
  <si>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</si>
  <si>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</si>
  <si>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</si>
  <si>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</si>
  <si>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</si>
  <si>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</si>
  <si>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</si>
  <si>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</si>
  <si>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</si>
  <si>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</si>
  <si>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</si>
  <si>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</si>
  <si>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</si>
  <si>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</si>
  <si>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</si>
  <si>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</si>
  <si>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</si>
  <si>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</si>
  <si>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</si>
  <si>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</si>
  <si>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</si>
  <si>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</si>
  <si>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</si>
  <si>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</si>
  <si>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</si>
  <si>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</si>
  <si>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</si>
  <si>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</si>
  <si>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</si>
  <si>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</si>
  <si>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</si>
  <si>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</si>
  <si>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</si>
  <si>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</si>
  <si>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</si>
  <si>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</si>
  <si>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</si>
  <si>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</si>
  <si>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</si>
  <si>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</si>
  <si>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</si>
  <si>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</si>
  <si>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</si>
  <si>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</si>
  <si>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</si>
  <si>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</si>
  <si>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</si>
  <si>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</si>
  <si>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</si>
  <si>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</si>
  <si>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</si>
  <si>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</si>
  <si>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</si>
  <si>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</si>
  <si>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</si>
  <si>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</si>
  <si>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</si>
  <si>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</si>
  <si>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</si>
  <si>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</si>
  <si>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</si>
  <si>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</si>
  <si>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</si>
  <si>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</si>
  <si>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</si>
  <si>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</si>
  <si>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</si>
  <si>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</si>
  <si>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</si>
  <si>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</si>
  <si>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</si>
  <si>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</si>
  <si>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</si>
  <si>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</si>
  <si>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</si>
  <si>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</si>
  <si>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</si>
  <si>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</si>
  <si>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</si>
  <si>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</si>
  <si>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</si>
  <si>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</si>
  <si>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</si>
  <si>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</si>
  <si>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</si>
  <si>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</si>
  <si>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</si>
  <si>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</si>
  <si>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</si>
  <si>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</si>
  <si>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</si>
  <si>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</si>
  <si>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</si>
  <si>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</si>
  <si>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</si>
  <si>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</si>
  <si>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</si>
  <si>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</si>
  <si>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</si>
  <si>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</si>
  <si>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</si>
  <si>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</si>
  <si>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</si>
  <si>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</si>
  <si>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</si>
  <si>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</si>
  <si>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</si>
  <si>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</si>
  <si>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</si>
  <si>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</si>
  <si>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</si>
  <si>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</si>
  <si>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</si>
  <si>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</si>
  <si>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</si>
  <si>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</si>
  <si>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</si>
  <si>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</si>
  <si>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</si>
  <si>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</si>
  <si>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</si>
  <si>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</si>
  <si>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</si>
  <si>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</si>
  <si>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</si>
  <si>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</si>
  <si>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</si>
  <si>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</si>
  <si>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</si>
  <si>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</si>
  <si>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</si>
  <si>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</si>
  <si>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</si>
  <si>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</si>
  <si>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</si>
  <si>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</si>
  <si>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</si>
  <si>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</si>
  <si>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</si>
  <si>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</si>
  <si>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</si>
  <si>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</si>
  <si>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</si>
  <si>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</si>
  <si>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</si>
  <si>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</si>
  <si>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</si>
  <si>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</si>
  <si>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</si>
  <si>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</si>
  <si>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</si>
  <si>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</si>
  <si>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</si>
  <si>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</si>
  <si>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</si>
  <si>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</si>
  <si>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</si>
  <si>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</si>
  <si>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</si>
  <si>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</si>
  <si>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</si>
  <si>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</si>
  <si>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</si>
  <si>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</si>
  <si>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</si>
  <si>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</si>
  <si>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</si>
  <si>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</si>
  <si>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</si>
  <si>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</si>
  <si>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</si>
  <si>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</si>
  <si>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</si>
  <si>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</si>
  <si>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</si>
  <si>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</si>
  <si>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</si>
  <si>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</si>
  <si>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</si>
  <si>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</si>
  <si>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</si>
  <si>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</si>
  <si>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</si>
  <si>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</si>
  <si>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</si>
  <si>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</si>
  <si>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</si>
  <si>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</si>
  <si>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</si>
  <si>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</si>
  <si>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</si>
  <si>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</si>
  <si>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</si>
  <si>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</si>
  <si>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</si>
  <si>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</si>
  <si>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</si>
  <si>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</si>
  <si>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</si>
  <si>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</si>
  <si>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</si>
  <si>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</si>
  <si>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</si>
  <si>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</si>
  <si>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</si>
  <si>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</si>
  <si>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</si>
  <si>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</si>
  <si>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</si>
  <si>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</si>
  <si>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</si>
  <si>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</si>
  <si>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</si>
  <si>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</si>
  <si>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</si>
  <si>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</si>
  <si>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</si>
  <si>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</si>
  <si>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</si>
  <si>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</si>
  <si>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</si>
  <si>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</si>
  <si>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</si>
  <si>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</si>
  <si>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</si>
  <si>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</si>
  <si>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</si>
  <si>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</si>
  <si>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</si>
  <si>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</si>
  <si>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</si>
  <si>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</si>
  <si>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</si>
  <si>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</si>
  <si>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</si>
  <si>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</si>
  <si>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</si>
  <si>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</si>
  <si>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</si>
  <si>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</si>
  <si>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</si>
  <si>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</si>
  <si>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</si>
  <si>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</si>
  <si>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</si>
  <si>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</si>
  <si>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</si>
  <si>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</si>
  <si>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</si>
  <si>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</si>
  <si>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</si>
  <si>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</si>
  <si>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</si>
  <si>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</si>
  <si>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</si>
  <si>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</si>
  <si>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</si>
  <si>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</si>
  <si>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</si>
  <si>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</si>
  <si>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</si>
  <si>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</si>
  <si>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</si>
  <si>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</si>
  <si>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</si>
  <si>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</si>
  <si>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</si>
  <si>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</si>
  <si>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</si>
  <si>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</si>
  <si>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</si>
  <si>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</si>
  <si>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</si>
  <si>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</si>
  <si>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</si>
  <si>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</si>
  <si>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</si>
  <si>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</si>
  <si>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</si>
  <si>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</si>
  <si>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</si>
  <si>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</si>
  <si>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</si>
  <si>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</si>
  <si>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</si>
  <si>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</si>
  <si>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</si>
  <si>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</si>
  <si>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</si>
  <si>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</si>
  <si>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</si>
  <si>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</si>
  <si>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</si>
  <si>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</si>
  <si>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</si>
  <si>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</si>
  <si>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</si>
  <si>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</si>
  <si>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</si>
  <si>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</si>
  <si>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</si>
  <si>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</si>
  <si>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</si>
  <si>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</si>
  <si>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</si>
  <si>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</si>
  <si>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</si>
  <si>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</si>
  <si>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</si>
  <si>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</si>
  <si>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</si>
  <si>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</si>
  <si>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</si>
  <si>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</si>
  <si>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</si>
  <si>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</si>
  <si>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</si>
  <si>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</si>
  <si>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</si>
  <si>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</si>
  <si>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</si>
  <si>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</si>
  <si>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</si>
  <si>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</si>
  <si>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</si>
  <si>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</si>
  <si>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</si>
  <si>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</si>
  <si>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</si>
  <si>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</si>
  <si>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</si>
  <si>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</si>
  <si>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</si>
  <si>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</si>
  <si>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</si>
  <si>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</si>
  <si>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</si>
  <si>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</si>
  <si>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</si>
  <si>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</si>
  <si>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</si>
  <si>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</si>
  <si>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</si>
  <si>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</si>
  <si>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</si>
  <si>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</si>
  <si>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</si>
  <si>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</si>
  <si>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</si>
  <si>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</si>
  <si>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</si>
  <si>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</si>
  <si>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</si>
  <si>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</si>
  <si>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</si>
  <si>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</si>
  <si>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</si>
  <si>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</si>
  <si>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</si>
  <si>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</si>
  <si>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</si>
  <si>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</si>
  <si>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</si>
  <si>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</si>
  <si>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</si>
  <si>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</si>
  <si>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</si>
  <si>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</si>
  <si>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</si>
  <si>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</si>
  <si>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</si>
  <si>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</si>
  <si>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</si>
  <si>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</si>
  <si>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</si>
  <si>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</si>
  <si>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</si>
  <si>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</si>
  <si>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</si>
  <si>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</si>
  <si>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</si>
  <si>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</si>
  <si>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</si>
  <si>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</si>
  <si>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</si>
  <si>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</si>
  <si>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</si>
  <si>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</si>
  <si>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</si>
  <si>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</si>
  <si>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</si>
  <si>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</si>
  <si>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</si>
  <si>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</si>
  <si>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</si>
  <si>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</si>
  <si>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</si>
  <si>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</si>
  <si>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</si>
  <si>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</si>
  <si>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</si>
  <si>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</si>
  <si>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</si>
  <si>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</si>
  <si>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</si>
  <si>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</si>
  <si>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</si>
  <si>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</si>
  <si>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</si>
  <si>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</si>
  <si>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</si>
  <si>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</si>
  <si>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</si>
  <si>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</si>
  <si>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</si>
  <si>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</si>
  <si>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</si>
  <si>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</si>
  <si>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</si>
  <si>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</si>
  <si>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</si>
  <si>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</si>
  <si>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</si>
  <si>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</si>
  <si>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</si>
  <si>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</si>
  <si>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</si>
  <si>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</si>
  <si>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</si>
  <si>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</si>
  <si>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</si>
  <si>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</si>
  <si>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</si>
  <si>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</si>
  <si>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</si>
  <si>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</si>
  <si>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</si>
  <si>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</si>
  <si>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</si>
  <si>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</si>
  <si>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</si>
  <si>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</si>
  <si>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</si>
  <si>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</si>
  <si>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</si>
  <si>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</si>
  <si>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</si>
  <si>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</si>
  <si>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</si>
  <si>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</si>
  <si>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</si>
  <si>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</si>
  <si>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</si>
  <si>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</si>
  <si>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</si>
  <si>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</si>
  <si>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</si>
  <si>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</si>
  <si>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</si>
  <si>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</si>
  <si>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</si>
  <si>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</si>
  <si>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</si>
  <si>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</si>
  <si>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</si>
  <si>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</si>
  <si>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</si>
  <si>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</si>
  <si>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</si>
  <si>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</si>
  <si>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</si>
  <si>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</si>
  <si>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</si>
  <si>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</si>
  <si>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</si>
  <si>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</si>
  <si>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</si>
  <si>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</si>
  <si>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</si>
  <si>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</si>
  <si>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</si>
  <si>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</si>
  <si>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</si>
  <si>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</si>
  <si>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</si>
  <si>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</si>
  <si>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</si>
  <si>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</si>
  <si>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</si>
  <si>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</si>
  <si>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</si>
  <si>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</si>
  <si>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</si>
  <si>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</si>
  <si>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</si>
  <si>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</si>
  <si>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</si>
  <si>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</si>
  <si>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</si>
  <si>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</si>
  <si>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</si>
  <si>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</si>
  <si>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</si>
  <si>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</si>
  <si>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</si>
  <si>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</si>
  <si>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</si>
  <si>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</si>
  <si>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</si>
  <si>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</si>
  <si>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</si>
  <si>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</si>
  <si>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</si>
  <si>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</si>
  <si>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</si>
  <si>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</si>
  <si>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</si>
  <si>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</si>
  <si>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</si>
  <si>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</si>
  <si>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</si>
  <si>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</si>
  <si>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</si>
  <si>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</si>
  <si>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</si>
  <si>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</si>
  <si>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</si>
  <si>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</si>
  <si>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</si>
  <si>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</si>
  <si>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</si>
  <si>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</si>
  <si>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</si>
  <si>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</si>
  <si>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</si>
  <si>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</si>
  <si>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</si>
  <si>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</si>
  <si>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</si>
  <si>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</si>
  <si>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</si>
  <si>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</si>
  <si>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</si>
  <si>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</si>
  <si>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</si>
  <si>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</si>
  <si>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</si>
  <si>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</si>
  <si>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</si>
  <si>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</si>
  <si>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</si>
  <si>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</si>
  <si>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</si>
  <si>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</si>
  <si>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</si>
  <si>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</si>
  <si>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</si>
  <si>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</si>
  <si>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</si>
  <si>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</si>
  <si>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</si>
  <si>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</si>
  <si>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</si>
  <si>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</si>
  <si>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</si>
  <si>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</si>
  <si>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</si>
  <si>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</si>
  <si>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</si>
  <si>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</si>
  <si>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</si>
  <si>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</si>
  <si>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</si>
  <si>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</si>
  <si>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</si>
  <si>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</si>
  <si>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</si>
  <si>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</si>
  <si>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</si>
  <si>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</si>
  <si>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</si>
  <si>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</si>
  <si>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</si>
  <si>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</si>
  <si>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</si>
  <si>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</si>
  <si>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</si>
  <si>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</si>
  <si>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</si>
  <si>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</si>
  <si>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</si>
  <si>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</si>
  <si>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</si>
  <si>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</si>
  <si>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</si>
  <si>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</si>
  <si>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</si>
  <si>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</si>
  <si>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</si>
  <si>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</si>
  <si>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</si>
  <si>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</si>
  <si>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</si>
  <si>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</si>
  <si>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</si>
  <si>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</si>
  <si>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</si>
  <si>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</si>
  <si>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</si>
  <si>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</si>
  <si>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</si>
  <si>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</si>
  <si>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</si>
  <si>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</si>
  <si>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</si>
  <si>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</si>
  <si>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</si>
  <si>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</si>
  <si>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</si>
  <si>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</si>
  <si>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</si>
  <si>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</si>
  <si>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</si>
  <si>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</si>
  <si>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</si>
  <si>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</si>
  <si>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</si>
  <si>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</si>
  <si>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</si>
  <si>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</si>
  <si>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</si>
  <si>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</si>
  <si>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</si>
  <si>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</si>
  <si>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</si>
  <si>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</si>
  <si>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</si>
  <si>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</si>
  <si>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</si>
  <si>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</si>
  <si>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</si>
  <si>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</si>
  <si>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</si>
  <si>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</si>
  <si>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</si>
  <si>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</si>
  <si>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</si>
  <si>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</si>
  <si>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</si>
  <si>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</si>
  <si>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</si>
  <si>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</si>
  <si>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</si>
  <si>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</si>
  <si>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</si>
  <si>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</si>
  <si>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</si>
  <si>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</si>
  <si>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</si>
  <si>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</si>
  <si>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</si>
  <si>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</si>
  <si>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</si>
  <si>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</si>
  <si>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</si>
  <si>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</si>
  <si>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</si>
  <si>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</si>
  <si>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</si>
  <si>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</si>
  <si>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</si>
  <si>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</si>
  <si>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</si>
  <si>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</si>
  <si>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</si>
  <si>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</si>
  <si>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</si>
  <si>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</si>
  <si>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</si>
  <si>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</si>
  <si>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</si>
  <si>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</si>
  <si>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</si>
  <si>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</si>
  <si>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</si>
  <si>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</si>
  <si>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</si>
  <si>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</si>
  <si>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</si>
  <si>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</si>
  <si>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</si>
  <si>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</si>
  <si>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</si>
  <si>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</si>
  <si>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</si>
  <si>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</si>
  <si>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</si>
  <si>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</si>
  <si>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</si>
  <si>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</si>
  <si>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</si>
  <si>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</si>
  <si>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</si>
  <si>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</si>
  <si>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</si>
  <si>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</si>
  <si>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</si>
  <si>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</si>
  <si>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</si>
  <si>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</si>
  <si>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</si>
  <si>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</si>
  <si>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</si>
  <si>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</si>
  <si>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</si>
  <si>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</si>
  <si>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</si>
  <si>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</si>
  <si>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</si>
  <si>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</si>
  <si>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</si>
  <si>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</si>
  <si>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</si>
  <si>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</si>
  <si>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</si>
  <si>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</si>
  <si>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</si>
  <si>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</si>
  <si>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</si>
  <si>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</si>
  <si>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</si>
  <si>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</si>
  <si>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</si>
  <si>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</si>
  <si>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</si>
  <si>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</si>
  <si>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</si>
  <si>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</si>
  <si>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</si>
  <si>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</si>
  <si>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</si>
  <si>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</si>
  <si>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</si>
  <si>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</si>
  <si>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</si>
  <si>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</si>
  <si>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</si>
  <si>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</si>
  <si>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</si>
  <si>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</si>
  <si>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</si>
  <si>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</si>
  <si>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</si>
  <si>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</si>
  <si>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</si>
  <si>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</si>
  <si>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</si>
  <si>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</si>
  <si>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</si>
  <si>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</si>
  <si>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</si>
  <si>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</si>
  <si>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</si>
  <si>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</si>
  <si>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</si>
  <si>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</si>
  <si>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</si>
  <si>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</si>
  <si>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</si>
  <si>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</si>
  <si>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</si>
  <si>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</si>
  <si>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</si>
  <si>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</si>
  <si>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</si>
  <si>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</si>
  <si>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</si>
  <si>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</si>
  <si>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</si>
  <si>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</si>
  <si>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</si>
  <si>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</si>
  <si>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</si>
  <si>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</si>
  <si>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</si>
  <si>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</si>
  <si>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</si>
  <si>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</si>
  <si>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</si>
  <si>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</si>
  <si>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</si>
  <si>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</si>
  <si>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</si>
  <si>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</si>
  <si>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</si>
  <si>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</si>
  <si>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</si>
  <si>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</si>
  <si>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</si>
  <si>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</si>
  <si>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</si>
  <si>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</si>
  <si>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</si>
  <si>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</si>
  <si>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</si>
  <si>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</si>
  <si>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</si>
  <si>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</si>
  <si>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</si>
  <si>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</si>
  <si>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</si>
  <si>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</si>
  <si>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</si>
  <si>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</si>
  <si>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</si>
  <si>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</si>
  <si>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</si>
  <si>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</si>
  <si>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</si>
  <si>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</si>
  <si>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</si>
  <si>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</si>
  <si>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</si>
  <si>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</si>
  <si>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</si>
  <si>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</si>
  <si>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</si>
  <si>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</si>
  <si>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</si>
  <si>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</si>
  <si>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</si>
  <si>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</si>
  <si>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</si>
  <si>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</si>
  <si>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</si>
  <si>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</si>
  <si>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</si>
  <si>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</si>
  <si>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</si>
  <si>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</si>
  <si>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</si>
  <si>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</si>
  <si>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</si>
  <si>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</si>
  <si>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</si>
  <si>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</si>
  <si>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</si>
  <si>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</si>
  <si>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</si>
  <si>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</si>
  <si>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</si>
  <si>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</si>
  <si>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</si>
  <si>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</si>
  <si>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</si>
  <si>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</si>
  <si>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</si>
  <si>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</si>
  <si>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</si>
  <si>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</si>
  <si>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</si>
  <si>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</si>
  <si>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</si>
  <si>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</si>
  <si>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</si>
  <si>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</si>
  <si>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</si>
  <si>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</si>
  <si>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</si>
  <si>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</si>
  <si>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</si>
  <si>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</si>
  <si>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</si>
  <si>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</si>
  <si>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</si>
  <si>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</si>
  <si>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</si>
  <si>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</si>
  <si>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</si>
  <si>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</si>
  <si>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</si>
  <si>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</si>
  <si>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</si>
  <si>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</si>
  <si>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</si>
  <si>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</si>
  <si>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</si>
  <si>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</si>
  <si>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</si>
  <si>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</si>
  <si>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</si>
  <si>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</si>
  <si>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</si>
  <si>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</si>
  <si>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</si>
  <si>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</si>
  <si>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</si>
  <si>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</si>
  <si>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</si>
  <si>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</si>
  <si>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</si>
  <si>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</si>
  <si>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</si>
  <si>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</si>
  <si>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</si>
  <si>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</si>
  <si>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</si>
  <si>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</si>
  <si>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</si>
  <si>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</si>
  <si>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</si>
  <si>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</si>
  <si>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</si>
  <si>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</si>
  <si>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</si>
  <si>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</si>
  <si>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</si>
  <si>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</si>
  <si>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</si>
  <si>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</si>
  <si>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</si>
  <si>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</si>
  <si>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</si>
  <si>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</si>
  <si>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</si>
  <si>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</si>
  <si>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</si>
  <si>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</si>
  <si>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</si>
  <si>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</si>
  <si>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</si>
  <si>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</si>
  <si>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</si>
  <si>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</si>
  <si>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</si>
  <si>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</si>
  <si>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</si>
  <si>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</si>
  <si>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</si>
  <si>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</si>
  <si>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</si>
  <si>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</si>
  <si>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</si>
  <si>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</si>
  <si>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</si>
  <si>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</si>
  <si>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</si>
  <si>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</si>
  <si>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</si>
  <si>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</si>
  <si>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</si>
  <si>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</si>
  <si>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</si>
  <si>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</si>
  <si>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</si>
  <si>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</si>
  <si>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</si>
  <si>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</si>
  <si>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</si>
  <si>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</si>
  <si>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</si>
  <si>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</si>
  <si>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</si>
  <si>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</si>
  <si>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</si>
  <si>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</si>
  <si>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</si>
  <si>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</si>
  <si>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</si>
  <si>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</si>
  <si>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</si>
  <si>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</si>
  <si>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</si>
  <si>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</si>
  <si>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</si>
  <si>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</si>
  <si>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</si>
  <si>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</si>
  <si>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</si>
  <si>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</si>
  <si>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</si>
  <si>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</si>
  <si>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</si>
  <si>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</si>
  <si>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</si>
  <si>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</si>
  <si>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</si>
  <si>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</si>
  <si>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</si>
  <si>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</si>
  <si>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</si>
  <si>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</si>
  <si>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</si>
  <si>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</si>
  <si>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</si>
  <si>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</si>
  <si>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</si>
  <si>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</si>
  <si>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</si>
  <si>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</si>
  <si>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</si>
  <si>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</si>
  <si>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</si>
  <si>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</si>
  <si>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</si>
  <si>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</si>
  <si>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</si>
  <si>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</si>
  <si>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</si>
  <si>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</si>
  <si>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</si>
  <si>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</si>
  <si>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</si>
  <si>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</si>
  <si>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</si>
  <si>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</si>
  <si>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</si>
  <si>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</si>
  <si>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</si>
  <si>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</si>
  <si>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</si>
  <si>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</si>
  <si>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</si>
  <si>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</si>
  <si>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</si>
  <si>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</si>
  <si>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</si>
  <si>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</si>
  <si>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</si>
  <si>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</si>
  <si>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</si>
  <si>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</si>
  <si>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</si>
  <si>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</si>
  <si>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</si>
  <si>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</si>
  <si>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</si>
  <si>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</si>
  <si>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</si>
  <si>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</si>
  <si>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</si>
  <si>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</si>
  <si>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</si>
  <si>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</si>
  <si>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</si>
  <si>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</si>
  <si>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</si>
  <si>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</si>
  <si>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</si>
  <si>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</si>
  <si>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</si>
  <si>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</si>
  <si>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</si>
  <si>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</si>
  <si>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</si>
  <si>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</si>
  <si>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</si>
  <si>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</si>
  <si>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</si>
  <si>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</si>
  <si>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</si>
  <si>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</si>
  <si>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</si>
  <si>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</si>
  <si>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</si>
  <si>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</si>
  <si>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</si>
  <si>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</si>
  <si>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</si>
  <si>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</si>
  <si>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</si>
  <si>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</si>
  <si>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</si>
  <si>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</si>
  <si>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</si>
  <si>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</si>
  <si>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</si>
  <si>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</si>
  <si>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</si>
  <si>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</si>
  <si>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</si>
  <si>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</si>
  <si>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</si>
  <si>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</si>
  <si>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</si>
  <si>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</si>
  <si>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</si>
  <si>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</si>
  <si>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</si>
  <si>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</si>
  <si>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</si>
  <si>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</si>
  <si>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</si>
  <si>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</si>
  <si>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</si>
  <si>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</si>
  <si>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</si>
  <si>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</si>
  <si>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</si>
  <si>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</si>
  <si>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</si>
  <si>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</si>
  <si>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</si>
  <si>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</si>
  <si>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</si>
  <si>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</si>
  <si>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</si>
  <si>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</si>
  <si>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</si>
  <si>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</si>
  <si>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</si>
  <si>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</si>
  <si>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</si>
  <si>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</si>
  <si>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</si>
  <si>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</si>
  <si>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</si>
  <si>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</si>
  <si>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</si>
  <si>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</si>
  <si>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</si>
  <si>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</si>
  <si>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</si>
  <si>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</si>
  <si>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</si>
  <si>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</si>
  <si>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</si>
  <si>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</si>
  <si>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</si>
  <si>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</si>
  <si>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</si>
  <si>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</si>
  <si>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</si>
  <si>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</si>
  <si>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</si>
  <si>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</si>
  <si>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</si>
  <si>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</si>
  <si>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</si>
  <si>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</si>
  <si>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</si>
  <si>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</si>
  <si>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</si>
  <si>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</si>
  <si>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</si>
  <si>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</si>
  <si>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</si>
  <si>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</si>
  <si>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</si>
  <si>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</si>
  <si>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</si>
  <si>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</si>
  <si>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</si>
  <si>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</si>
  <si>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</si>
  <si>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</si>
  <si>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</si>
  <si>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</si>
  <si>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</si>
  <si>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</si>
  <si>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</si>
  <si>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</si>
  <si>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</si>
  <si>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</si>
  <si>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</si>
  <si>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</si>
  <si>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</si>
  <si>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</si>
  <si>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</si>
  <si>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</si>
  <si>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</si>
  <si>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</si>
  <si>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</si>
  <si>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</si>
  <si>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</si>
  <si>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</si>
  <si>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</si>
  <si>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</si>
  <si>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</si>
  <si>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</si>
  <si>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</si>
  <si>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</si>
  <si>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</si>
  <si>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</si>
  <si>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</si>
  <si>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</si>
  <si>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</si>
  <si>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</si>
  <si>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</si>
  <si>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</si>
  <si>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</si>
  <si>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</si>
  <si>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</si>
  <si>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</si>
  <si>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</si>
  <si>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</si>
  <si>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</si>
  <si>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</si>
  <si>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</si>
  <si>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</si>
  <si>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</si>
  <si>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</si>
  <si>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</si>
  <si>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</si>
  <si>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</si>
  <si>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</si>
  <si>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</si>
  <si>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</si>
  <si>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</si>
  <si>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</si>
  <si>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</si>
  <si>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</si>
  <si>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</si>
  <si>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</si>
  <si>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</si>
  <si>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</si>
  <si>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</si>
  <si>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</si>
  <si>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</si>
  <si>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</si>
  <si>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</si>
  <si>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</si>
  <si>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</si>
  <si>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</si>
  <si>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</si>
  <si>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</si>
  <si>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</si>
  <si>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</si>
  <si>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</si>
  <si>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</si>
  <si>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</si>
  <si>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</si>
  <si>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</si>
  <si>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</si>
  <si>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</si>
  <si>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</si>
  <si>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</si>
  <si>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</si>
  <si>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</si>
  <si>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</si>
  <si>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</si>
  <si>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</si>
  <si>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</si>
  <si>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</si>
  <si>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</si>
  <si>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</si>
  <si>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</si>
  <si>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</si>
  <si>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</si>
  <si>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</si>
  <si>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</si>
  <si>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</si>
  <si>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</si>
  <si>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</si>
  <si>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</si>
  <si>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</si>
  <si>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</si>
  <si>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</si>
  <si>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</si>
  <si>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</si>
  <si>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</si>
  <si>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</si>
  <si>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</si>
  <si>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</si>
  <si>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</si>
  <si>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</si>
  <si>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</si>
  <si>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</si>
  <si>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</si>
  <si>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</si>
  <si>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</si>
  <si>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</si>
  <si>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</si>
  <si>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</si>
  <si>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</si>
  <si>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</si>
  <si>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</si>
  <si>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</si>
  <si>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</si>
  <si>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</si>
  <si>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</si>
  <si>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</si>
  <si>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</si>
  <si>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</si>
  <si>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</si>
  <si>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</si>
  <si>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</si>
  <si>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</si>
  <si>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</si>
  <si>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</si>
  <si>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</si>
  <si>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</si>
  <si>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</si>
  <si>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</si>
  <si>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</si>
  <si>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</si>
  <si>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</si>
  <si>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</si>
  <si>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</si>
  <si>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</si>
  <si>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</si>
  <si>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</si>
  <si>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</si>
  <si>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</si>
  <si>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</si>
  <si>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</si>
  <si>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</si>
  <si>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</si>
  <si>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</si>
  <si>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</si>
  <si>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</si>
  <si>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</si>
  <si>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</si>
  <si>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</si>
  <si>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</si>
  <si>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</si>
  <si>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</si>
  <si>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</si>
  <si>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</si>
  <si>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</si>
  <si>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</si>
  <si>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</si>
  <si>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</si>
  <si>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</si>
  <si>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</si>
  <si>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</si>
  <si>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</si>
  <si>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</si>
  <si>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</si>
  <si>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</si>
  <si>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</si>
  <si>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</si>
  <si>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</si>
  <si>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</si>
  <si>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</si>
  <si>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</si>
  <si>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</si>
  <si>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</si>
  <si>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</si>
  <si>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</si>
  <si>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</si>
  <si>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</si>
  <si>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</si>
  <si>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</si>
  <si>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</si>
  <si>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</si>
  <si>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</si>
  <si>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</si>
  <si>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</si>
  <si>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</si>
  <si>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</si>
  <si>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</si>
  <si>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</si>
  <si>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</si>
  <si>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</si>
  <si>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</si>
  <si>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</si>
  <si>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</si>
  <si>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</si>
  <si>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</si>
  <si>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</si>
  <si>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</si>
  <si>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</si>
  <si>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</si>
  <si>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</si>
  <si>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</si>
  <si>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</si>
  <si>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</si>
  <si>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</si>
  <si>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</si>
  <si>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</si>
  <si>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</si>
  <si>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</si>
  <si>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</si>
  <si>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</si>
  <si>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</si>
  <si>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</si>
  <si>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</si>
  <si>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</si>
  <si>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</si>
  <si>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</si>
  <si>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</si>
  <si>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</si>
  <si>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</si>
  <si>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</si>
  <si>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</si>
  <si>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</si>
  <si>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</si>
  <si>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</si>
  <si>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</si>
  <si>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</si>
  <si>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</si>
  <si>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</si>
  <si>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</si>
  <si>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</si>
  <si>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</si>
  <si>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</si>
  <si>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</si>
  <si>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</si>
  <si>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</si>
  <si>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</si>
  <si>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</si>
  <si>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</si>
  <si>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</si>
  <si>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</si>
  <si>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</si>
  <si>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</si>
  <si>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</si>
  <si>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</si>
  <si>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</si>
  <si>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</si>
  <si>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</si>
  <si>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</si>
  <si>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</si>
  <si>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</si>
  <si>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</si>
  <si>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</si>
  <si>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</si>
  <si>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</si>
  <si>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</si>
  <si>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</si>
  <si>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</si>
  <si>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</si>
  <si>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</si>
  <si>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</si>
  <si>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</si>
  <si>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</si>
  <si>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</si>
  <si>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</si>
  <si>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</si>
  <si>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</si>
  <si>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</si>
  <si>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</si>
  <si>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</si>
  <si>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</si>
  <si>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</si>
  <si>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</si>
  <si>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</si>
  <si>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</si>
  <si>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</si>
  <si>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</si>
  <si>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</si>
  <si>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</si>
  <si>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</si>
  <si>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</si>
  <si>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</si>
  <si>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</si>
  <si>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</si>
  <si>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</si>
  <si>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</si>
  <si>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</si>
  <si>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</si>
  <si>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</si>
  <si>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</si>
  <si>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</si>
  <si>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</si>
  <si>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</si>
  <si>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</si>
  <si>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</si>
  <si>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</si>
  <si>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</si>
  <si>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</si>
  <si>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</si>
  <si>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</si>
  <si>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</si>
  <si>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</si>
  <si>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</si>
  <si>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</si>
  <si>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</si>
  <si>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</si>
  <si>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</si>
  <si>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</si>
  <si>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</si>
  <si>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</si>
  <si>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</si>
  <si>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</si>
  <si>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</si>
  <si>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</si>
  <si>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</si>
  <si>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</si>
  <si>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</si>
  <si>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</si>
  <si>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</si>
  <si>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</si>
  <si>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</si>
  <si>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</si>
  <si>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</si>
  <si>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</si>
  <si>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</si>
  <si>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</si>
  <si>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</si>
  <si>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</si>
  <si>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</si>
  <si>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</si>
  <si>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</si>
  <si>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</si>
  <si>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</si>
  <si>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</si>
  <si>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</si>
  <si>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</si>
  <si>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</si>
  <si>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</si>
  <si>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</si>
  <si>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</si>
  <si>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</si>
  <si>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</si>
  <si>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</si>
  <si>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</si>
  <si>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</si>
  <si>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</si>
  <si>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</si>
  <si>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</si>
  <si>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</si>
  <si>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</si>
  <si>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</si>
  <si>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</si>
  <si>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</si>
  <si>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</si>
  <si>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</si>
  <si>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</si>
  <si>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</si>
  <si>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</si>
  <si>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</si>
  <si>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</si>
  <si>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</si>
  <si>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</si>
  <si>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</si>
  <si>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</si>
  <si>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</si>
  <si>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</si>
  <si>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</si>
  <si>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</si>
  <si>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</si>
  <si>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</si>
  <si>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</si>
  <si>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</si>
  <si>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</si>
  <si>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</si>
  <si>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</si>
  <si>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</si>
  <si>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</si>
  <si>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</si>
  <si>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</si>
  <si>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</si>
  <si>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</si>
  <si>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</si>
  <si>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</si>
  <si>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</si>
  <si>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</si>
  <si>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</si>
  <si>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</si>
  <si>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</si>
  <si>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</si>
  <si>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</si>
  <si>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</si>
  <si>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</si>
  <si>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</si>
  <si>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</si>
  <si>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</si>
  <si>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</si>
  <si>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</si>
  <si>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</si>
  <si>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</si>
  <si>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</si>
  <si>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</si>
  <si>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</si>
  <si>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</si>
  <si>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</si>
  <si>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</si>
  <si>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</si>
  <si>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</si>
  <si>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</si>
  <si>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</si>
  <si>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</si>
  <si>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</si>
  <si>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</si>
  <si>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</si>
  <si>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</si>
  <si>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</si>
  <si>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</si>
  <si>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</si>
  <si>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</si>
  <si>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</si>
  <si>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</si>
  <si>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</si>
  <si>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</si>
  <si>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</si>
  <si>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</si>
  <si>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</si>
  <si>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</si>
  <si>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</si>
  <si>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</si>
  <si>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</si>
  <si>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</si>
  <si>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</si>
  <si>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</si>
  <si>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</si>
  <si>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</si>
  <si>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</si>
  <si>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</si>
  <si>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</si>
  <si>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</si>
  <si>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</si>
  <si>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</si>
  <si>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</si>
  <si>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</si>
  <si>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</si>
  <si>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</si>
  <si>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</si>
  <si>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</si>
  <si>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</si>
  <si>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</si>
  <si>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</si>
  <si>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</si>
  <si>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</si>
  <si>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</si>
  <si>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</si>
  <si>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</si>
  <si>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</si>
  <si>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</si>
  <si>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</si>
  <si>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</si>
  <si>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</si>
  <si>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</si>
  <si>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</si>
  <si>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</si>
  <si>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</si>
  <si>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</si>
  <si>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</si>
  <si>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</si>
  <si>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</si>
  <si>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</si>
  <si>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</si>
  <si>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</si>
  <si>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</si>
  <si>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</si>
  <si>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</si>
  <si>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</si>
  <si>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</si>
  <si>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</si>
  <si>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</si>
  <si>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</si>
  <si>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</si>
  <si>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</si>
  <si>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</si>
  <si>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</si>
  <si>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</si>
  <si>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</si>
  <si>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</si>
  <si>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</si>
  <si>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</si>
  <si>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</si>
  <si>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</si>
  <si>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</si>
  <si>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</si>
  <si>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</si>
  <si>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</si>
  <si>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</si>
  <si>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</si>
  <si>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</si>
  <si>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</si>
  <si>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</si>
  <si>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</si>
  <si>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</si>
  <si>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</si>
  <si>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</si>
  <si>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</si>
  <si>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</si>
  <si>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</si>
  <si>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</si>
  <si>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</si>
  <si>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</si>
  <si>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</si>
  <si>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</si>
  <si>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</si>
  <si>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</si>
  <si>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</si>
  <si>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</si>
  <si>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</si>
  <si>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</si>
  <si>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</si>
  <si>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</si>
  <si>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</si>
  <si>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</si>
  <si>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</si>
  <si>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</si>
  <si>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</si>
  <si>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</si>
  <si>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</si>
  <si>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</si>
  <si>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</si>
  <si>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</si>
  <si>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</si>
  <si>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</si>
  <si>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</si>
  <si>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</si>
  <si>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</si>
  <si>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</si>
  <si>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</si>
  <si>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</si>
  <si>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</si>
  <si>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</si>
  <si>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</si>
  <si>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</si>
  <si>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</si>
  <si>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</si>
  <si>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</si>
  <si>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</si>
  <si>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</si>
  <si>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</si>
  <si>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</si>
  <si>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</si>
  <si>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</si>
  <si>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</si>
  <si>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</si>
  <si>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</si>
  <si>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</si>
  <si>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</si>
  <si>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</si>
  <si>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</si>
  <si>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</si>
  <si>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</si>
  <si>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</si>
  <si>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</si>
  <si>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</si>
  <si>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</si>
  <si>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</si>
  <si>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</si>
  <si>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</si>
  <si>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</si>
  <si>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</si>
  <si>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</si>
  <si>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</si>
  <si>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</si>
  <si>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</si>
  <si>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</si>
  <si>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</si>
  <si>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</si>
  <si>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</si>
  <si>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</si>
  <si>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</si>
  <si>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</si>
  <si>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</si>
  <si>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</si>
  <si>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</si>
  <si>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</si>
  <si>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</si>
  <si>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</si>
  <si>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</si>
  <si>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</si>
  <si>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</si>
  <si>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</si>
  <si>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</si>
  <si>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</si>
  <si>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</si>
  <si>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</si>
  <si>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</si>
  <si>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</si>
  <si>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</si>
  <si>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</si>
  <si>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</si>
  <si>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</si>
  <si>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</si>
  <si>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</si>
  <si>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</si>
  <si>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</si>
  <si>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</si>
  <si>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</si>
  <si>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</si>
  <si>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</si>
  <si>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</si>
  <si>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</si>
  <si>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</si>
  <si>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</si>
  <si>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</si>
  <si>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</si>
  <si>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</si>
  <si>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</si>
  <si>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</si>
  <si>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</si>
  <si>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</si>
  <si>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</si>
  <si>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</si>
  <si>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</si>
  <si>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</si>
  <si>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</si>
  <si>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</si>
  <si>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</si>
  <si>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</si>
  <si>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</si>
  <si>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</si>
  <si>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</si>
  <si>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</si>
  <si>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</si>
  <si>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</si>
  <si>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</si>
  <si>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</si>
  <si>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</si>
  <si>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</si>
  <si>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</si>
  <si>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</si>
  <si>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</si>
  <si>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</si>
  <si>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</si>
  <si>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</si>
  <si>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</si>
  <si>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</si>
  <si>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</si>
  <si>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</si>
  <si>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</si>
  <si>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</si>
  <si>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</si>
  <si>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</si>
  <si>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</si>
  <si>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</si>
  <si>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</si>
  <si>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</si>
  <si>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</si>
  <si>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</si>
  <si>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</si>
  <si>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</si>
  <si>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</si>
  <si>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</si>
  <si>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</si>
  <si>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</si>
  <si>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</si>
  <si>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</si>
  <si>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</si>
  <si>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</si>
  <si>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</si>
  <si>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</si>
  <si>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</si>
  <si>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</si>
  <si>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</si>
  <si>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</si>
  <si>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</si>
  <si>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</si>
  <si>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</si>
  <si>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</si>
  <si>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</si>
  <si>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</si>
  <si>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</si>
  <si>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</si>
  <si>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</si>
  <si>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</si>
  <si>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</si>
  <si>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</si>
  <si>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</si>
  <si>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</si>
  <si>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</si>
  <si>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</si>
  <si>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</si>
  <si>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</si>
  <si>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</si>
  <si>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</si>
  <si>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</si>
  <si>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</si>
  <si>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</si>
  <si>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</si>
  <si>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</si>
  <si>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</si>
  <si>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</si>
  <si>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</si>
  <si>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</si>
  <si>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</si>
  <si>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</si>
  <si>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</si>
  <si>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</si>
  <si>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</si>
  <si>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</si>
  <si>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</si>
  <si>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</si>
  <si>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</si>
  <si>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</si>
  <si>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</si>
  <si>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</si>
  <si>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</si>
  <si>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</si>
  <si>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</si>
  <si>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</si>
  <si>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</si>
  <si>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</si>
  <si>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</si>
  <si>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</si>
  <si>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</si>
  <si>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</si>
  <si>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</si>
  <si>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</si>
  <si>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</si>
  <si>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</si>
  <si>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</si>
  <si>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</si>
  <si>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</si>
  <si>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</si>
  <si>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</si>
  <si>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</si>
  <si>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</si>
  <si>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</si>
  <si>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</si>
  <si>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</si>
  <si>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</si>
  <si>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</si>
  <si>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</si>
  <si>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</si>
  <si>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</si>
  <si>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</si>
  <si>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</si>
  <si>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</si>
  <si>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</si>
  <si>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</si>
  <si>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</si>
  <si>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</si>
  <si>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</si>
  <si>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</si>
  <si>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</si>
  <si>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</si>
  <si>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</si>
  <si>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</si>
  <si>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</si>
  <si>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</si>
  <si>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</si>
  <si>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</si>
  <si>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</si>
  <si>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</si>
  <si>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</si>
  <si>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</si>
  <si>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</si>
  <si>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</si>
  <si>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</si>
  <si>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</si>
  <si>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</si>
  <si>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</si>
  <si>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</si>
  <si>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</si>
  <si>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</si>
  <si>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</si>
  <si>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</si>
  <si>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</si>
  <si>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</si>
  <si>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</si>
  <si>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</si>
  <si>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</si>
  <si>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</si>
  <si>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</si>
  <si>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</si>
  <si>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</si>
  <si>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</si>
  <si>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</si>
  <si>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</si>
  <si>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</si>
  <si>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</si>
  <si>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</si>
  <si>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</si>
  <si>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</si>
  <si>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</si>
  <si>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</si>
  <si>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</si>
  <si>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</si>
  <si>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</si>
  <si>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</si>
  <si>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</si>
  <si>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</si>
  <si>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</si>
  <si>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</si>
  <si>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</si>
  <si>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</si>
  <si>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</si>
  <si>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</si>
  <si>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</si>
  <si>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</si>
  <si>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</si>
  <si>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</si>
  <si>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</si>
  <si>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</si>
  <si>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</si>
  <si>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</si>
  <si>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</si>
  <si>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</si>
  <si>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</si>
  <si>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</si>
  <si>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</si>
  <si>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</si>
  <si>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</si>
  <si>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</si>
  <si>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</si>
  <si>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</si>
  <si>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</si>
  <si>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</si>
  <si>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</si>
  <si>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</si>
  <si>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</si>
  <si>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</si>
  <si>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</si>
  <si>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</si>
  <si>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</si>
  <si>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</si>
  <si>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</si>
  <si>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</si>
  <si>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</si>
  <si>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</si>
  <si>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</si>
  <si>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</si>
  <si>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</si>
  <si>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</si>
  <si>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</si>
  <si>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</si>
  <si>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</si>
  <si>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</si>
  <si>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</si>
  <si>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</si>
  <si>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</si>
  <si>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</si>
  <si>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</si>
  <si>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</si>
  <si>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</si>
  <si>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</si>
  <si>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</si>
  <si>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</si>
  <si>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</si>
  <si>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</si>
  <si>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</si>
  <si>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</si>
  <si>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</si>
  <si>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</si>
  <si>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</si>
  <si>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</si>
  <si>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</si>
  <si>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</si>
  <si>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</si>
  <si>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</si>
  <si>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</si>
  <si>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</si>
  <si>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</si>
  <si>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</si>
  <si>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</si>
  <si>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</si>
  <si>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</si>
  <si>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</si>
  <si>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</si>
  <si>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</si>
  <si>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</si>
  <si>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</si>
  <si>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</si>
  <si>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</si>
  <si>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</si>
  <si>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</si>
  <si>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</si>
  <si>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</si>
  <si>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</si>
  <si>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</si>
  <si>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</si>
  <si>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</si>
  <si>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</si>
  <si>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</si>
  <si>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</si>
  <si>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</si>
  <si>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</si>
  <si>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</si>
  <si>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</si>
  <si>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</si>
  <si>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</si>
  <si>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</si>
  <si>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</si>
  <si>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</si>
  <si>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</si>
  <si>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</si>
  <si>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</si>
  <si>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</si>
  <si>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</si>
  <si>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</si>
  <si>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</si>
  <si>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</si>
  <si>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</si>
  <si>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</si>
  <si>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</si>
  <si>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</si>
  <si>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</si>
  <si>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</si>
  <si>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</si>
  <si>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</si>
  <si>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</si>
  <si>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</si>
  <si>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</si>
  <si>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</si>
  <si>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</si>
  <si>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</si>
  <si>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</si>
  <si>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</si>
  <si>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</si>
  <si>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</si>
  <si>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</si>
  <si>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</si>
  <si>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</si>
  <si>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</si>
  <si>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</si>
  <si>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</si>
  <si>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</si>
  <si>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</si>
  <si>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</si>
  <si>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</si>
  <si>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</si>
  <si>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</si>
  <si>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</si>
  <si>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</si>
  <si>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</si>
  <si>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</si>
  <si>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</si>
  <si>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</si>
  <si>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</si>
  <si>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</si>
  <si>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</si>
  <si>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</si>
  <si>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</si>
  <si>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</si>
  <si>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</si>
  <si>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</si>
  <si>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</si>
  <si>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</si>
  <si>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</si>
  <si>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</si>
  <si>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</si>
  <si>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</si>
  <si>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</si>
  <si>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</si>
  <si>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</si>
  <si>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</si>
  <si>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</si>
  <si>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</si>
  <si>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</si>
  <si>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</si>
  <si>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</si>
  <si>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</si>
  <si>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</si>
  <si>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</si>
  <si>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</si>
  <si>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</si>
  <si>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</si>
  <si>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</si>
  <si>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</si>
  <si>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</si>
  <si>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</si>
  <si>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</si>
  <si>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</si>
  <si>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</si>
  <si>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</si>
  <si>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</si>
  <si>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</si>
  <si>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</si>
  <si>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</si>
  <si>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</si>
  <si>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</si>
  <si>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</si>
  <si>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</si>
  <si>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</si>
  <si>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</si>
  <si>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</si>
  <si>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</si>
  <si>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</si>
  <si>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</si>
  <si>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</si>
  <si>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</si>
  <si>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</si>
  <si>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</si>
  <si>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</si>
  <si>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</si>
  <si>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</si>
  <si>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</si>
  <si>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</si>
  <si>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</si>
  <si>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</si>
  <si>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</si>
  <si>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</si>
  <si>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</si>
  <si>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</si>
  <si>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</si>
  <si>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</si>
  <si>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</si>
  <si>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</si>
  <si>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</si>
  <si>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</si>
  <si>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</si>
  <si>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</si>
  <si>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</si>
  <si>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</si>
  <si>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</si>
  <si>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</si>
  <si>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</si>
  <si>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</si>
  <si>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</si>
  <si>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</si>
  <si>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</si>
  <si>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</si>
  <si>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</si>
  <si>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</si>
  <si>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</si>
  <si>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</si>
  <si>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</si>
  <si>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</si>
  <si>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</si>
  <si>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</si>
  <si>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</si>
  <si>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</si>
  <si>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</si>
  <si>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</si>
  <si>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</si>
  <si>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</si>
  <si>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</si>
  <si>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</si>
  <si>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</si>
  <si>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</si>
  <si>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</si>
  <si>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</si>
  <si>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</si>
  <si>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</si>
  <si>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</si>
  <si>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</si>
  <si>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</si>
  <si>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</si>
  <si>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</si>
  <si>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</si>
  <si>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</si>
  <si>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</si>
  <si>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</si>
  <si>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</si>
  <si>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</si>
  <si>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</si>
  <si>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</si>
  <si>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</si>
  <si>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</si>
  <si>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</si>
  <si>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</si>
  <si>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</si>
  <si>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</si>
  <si>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</si>
  <si>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</si>
  <si>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</si>
  <si>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</si>
  <si>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</si>
  <si>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</si>
  <si>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</si>
  <si>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</si>
  <si>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</si>
  <si>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</si>
  <si>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</si>
  <si>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</si>
  <si>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</si>
  <si>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</si>
  <si>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</si>
  <si>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</si>
  <si>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</si>
  <si>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</si>
  <si>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</si>
  <si>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</si>
  <si>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</si>
  <si>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</si>
  <si>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</si>
  <si>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</si>
  <si>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</si>
  <si>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</si>
  <si>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</si>
  <si>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</si>
  <si>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</si>
  <si>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</si>
  <si>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</si>
  <si>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</si>
  <si>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</si>
  <si>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</si>
  <si>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</si>
  <si>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</si>
  <si>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</si>
  <si>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</si>
  <si>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</si>
  <si>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</si>
  <si>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</si>
  <si>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</si>
  <si>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</si>
  <si>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</si>
  <si>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</si>
  <si>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</si>
  <si>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</si>
  <si>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</si>
  <si>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</si>
  <si>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</si>
  <si>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</si>
  <si>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</si>
  <si>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</si>
  <si>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</si>
  <si>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</si>
  <si>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</si>
  <si>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</si>
  <si>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</si>
  <si>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</si>
  <si>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</si>
  <si>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</si>
  <si>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</si>
  <si>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</si>
  <si>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</si>
  <si>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</si>
  <si>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</si>
  <si>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</si>
  <si>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</si>
  <si>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</si>
  <si>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</si>
  <si>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</si>
  <si>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</si>
  <si>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</si>
  <si>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</si>
  <si>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</si>
  <si>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</si>
  <si>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</si>
  <si>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</si>
  <si>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</si>
  <si>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</si>
  <si>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</si>
  <si>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</si>
  <si>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</si>
  <si>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</si>
  <si>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</si>
  <si>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</si>
  <si>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</si>
  <si>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</si>
  <si>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</si>
  <si>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</si>
  <si>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</si>
  <si>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</si>
  <si>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</si>
  <si>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</si>
  <si>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</si>
  <si>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</si>
  <si>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</si>
  <si>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</si>
  <si>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</si>
  <si>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</si>
  <si>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</si>
  <si>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</si>
  <si>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</si>
  <si>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</si>
  <si>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</si>
  <si>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</si>
  <si>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</si>
  <si>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</si>
  <si>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</si>
  <si>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</si>
  <si>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</si>
  <si>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</si>
  <si>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</si>
  <si>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</si>
  <si>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</si>
  <si>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</si>
  <si>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</si>
  <si>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</si>
  <si>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</si>
  <si>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</si>
  <si>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</si>
  <si>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</si>
  <si>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</si>
  <si>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</si>
  <si>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</si>
  <si>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</si>
  <si>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</si>
  <si>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</si>
  <si>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</si>
  <si>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</si>
  <si>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</si>
  <si>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</si>
  <si>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</si>
  <si>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</si>
  <si>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</si>
  <si>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</si>
  <si>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</si>
  <si>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</si>
  <si>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</si>
  <si>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</si>
  <si>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</si>
  <si>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</si>
  <si>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</si>
  <si>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</si>
  <si>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</si>
  <si>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</si>
  <si>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</si>
  <si>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</si>
  <si>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</si>
  <si>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</si>
  <si>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</si>
  <si>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</si>
  <si>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</si>
  <si>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</si>
  <si>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</si>
  <si>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</si>
  <si>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</si>
  <si>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</si>
  <si>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</si>
  <si>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</si>
  <si>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</si>
  <si>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</si>
  <si>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</si>
  <si>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</si>
  <si>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</si>
  <si>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</si>
  <si>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</si>
  <si>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</si>
  <si>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</si>
  <si>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</si>
  <si>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</si>
  <si>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</si>
  <si>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</si>
  <si>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</si>
  <si>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</si>
  <si>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</si>
  <si>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</si>
  <si>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</si>
  <si>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</si>
  <si>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</si>
  <si>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</si>
  <si>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</si>
  <si>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</si>
  <si>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</si>
  <si>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</si>
  <si>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</si>
  <si>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</si>
  <si>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</si>
  <si>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</si>
  <si>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</si>
  <si>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</si>
  <si>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</si>
  <si>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</si>
  <si>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</si>
  <si>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</si>
  <si>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</si>
  <si>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</si>
  <si>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</si>
  <si>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</si>
  <si>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</si>
  <si>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</si>
  <si>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</si>
  <si>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</si>
  <si>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</si>
  <si>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</si>
  <si>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</si>
  <si>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</si>
  <si>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</si>
  <si>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</si>
  <si>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</si>
  <si>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</si>
  <si>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</si>
  <si>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</si>
  <si>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</si>
  <si>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</si>
  <si>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</si>
  <si>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</si>
  <si>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</si>
  <si>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</si>
  <si>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</si>
  <si>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</si>
  <si>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</si>
  <si>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</si>
  <si>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</si>
  <si>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</si>
  <si>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</si>
  <si>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</si>
  <si>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</si>
  <si>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</si>
  <si>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</si>
  <si>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</si>
  <si>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</si>
  <si>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</si>
  <si>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</si>
  <si>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</si>
  <si>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</si>
  <si>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</si>
  <si>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</si>
  <si>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</si>
  <si>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</si>
  <si>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</si>
  <si>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</si>
  <si>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</si>
  <si>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</si>
  <si>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</si>
  <si>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</si>
  <si>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</si>
  <si>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</si>
  <si>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</si>
  <si>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</si>
  <si>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</si>
  <si>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</si>
  <si>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</si>
  <si>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</si>
  <si>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</si>
  <si>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</si>
  <si>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</si>
  <si>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</si>
  <si>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</si>
  <si>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</si>
  <si>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</si>
  <si>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</si>
  <si>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</si>
  <si>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</si>
  <si>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</si>
  <si>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</si>
  <si>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</si>
  <si>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</si>
  <si>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</si>
  <si>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</si>
  <si>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</si>
  <si>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</si>
  <si>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</si>
  <si>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</si>
  <si>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</si>
  <si>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</si>
  <si>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</si>
  <si>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</si>
  <si>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</si>
  <si>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</si>
  <si>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</si>
  <si>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</si>
  <si>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</si>
  <si>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</si>
  <si>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</si>
  <si>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</si>
  <si>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</si>
  <si>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</si>
  <si>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</si>
  <si>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</si>
  <si>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</si>
  <si>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</si>
  <si>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</si>
  <si>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</si>
  <si>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</si>
  <si>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</si>
  <si>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</si>
  <si>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</si>
  <si>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</si>
  <si>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</si>
  <si>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</si>
  <si>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</si>
  <si>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</si>
  <si>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</si>
  <si>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</si>
  <si>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</si>
  <si>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</si>
  <si>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</si>
  <si>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</si>
  <si>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</si>
  <si>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</si>
  <si>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</si>
  <si>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</si>
  <si>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</si>
  <si>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</si>
  <si>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</si>
  <si>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</si>
  <si>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</si>
  <si>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</si>
  <si>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</si>
  <si>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</si>
  <si>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</si>
  <si>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</si>
  <si>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</si>
  <si>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</si>
  <si>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</si>
  <si>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</si>
  <si>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</si>
  <si>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</si>
  <si>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</si>
  <si>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</si>
  <si>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</si>
  <si>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</si>
  <si>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</si>
  <si>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</si>
  <si>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</si>
  <si>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</si>
  <si>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</si>
  <si>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</si>
  <si>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</si>
  <si>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</si>
  <si>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</si>
  <si>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</si>
  <si>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</si>
  <si>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</si>
  <si>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</si>
  <si>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</si>
  <si>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</si>
  <si>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</si>
  <si>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</si>
  <si>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</si>
  <si>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</si>
  <si>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</si>
  <si>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</si>
  <si>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</si>
  <si>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</si>
  <si>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</si>
  <si>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</si>
  <si>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</si>
  <si>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</si>
  <si>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</si>
  <si>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</si>
  <si>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</si>
  <si>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</si>
  <si>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</si>
  <si>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</si>
  <si>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</si>
  <si>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</si>
  <si>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</si>
  <si>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</si>
  <si>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</si>
  <si>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</si>
  <si>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</si>
  <si>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</si>
  <si>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</si>
  <si>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</si>
  <si>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</si>
  <si>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</si>
  <si>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</si>
  <si>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</si>
  <si>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</si>
  <si>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</si>
  <si>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</si>
  <si>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</si>
  <si>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</si>
  <si>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</si>
  <si>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</si>
  <si>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</si>
  <si>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</si>
  <si>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</si>
  <si>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</si>
  <si>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</si>
  <si>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</si>
  <si>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</si>
  <si>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</si>
  <si>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</si>
  <si>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</si>
  <si>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</si>
  <si>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</si>
  <si>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</si>
  <si>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</si>
  <si>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</si>
  <si>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</si>
  <si>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</si>
  <si>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</si>
  <si>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</si>
  <si>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</si>
  <si>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</si>
  <si>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</si>
  <si>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</si>
  <si>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</si>
  <si>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</si>
  <si>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</si>
  <si>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</si>
  <si>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</si>
  <si>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</si>
  <si>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</si>
  <si>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</si>
  <si>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</si>
  <si>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</si>
  <si>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</si>
  <si>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</si>
  <si>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</si>
  <si>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</si>
  <si>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</si>
  <si>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</si>
  <si>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</si>
  <si>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</si>
  <si>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</si>
  <si>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</si>
  <si>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</si>
  <si>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</si>
  <si>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</si>
  <si>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</si>
  <si>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</si>
  <si>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</si>
  <si>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</si>
  <si>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</si>
  <si>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</si>
  <si>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</si>
  <si>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</si>
  <si>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</si>
  <si>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</si>
  <si>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</si>
  <si>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</si>
  <si>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</si>
  <si>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</si>
  <si>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</si>
  <si>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</si>
  <si>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</si>
  <si>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</si>
  <si>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</si>
  <si>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</si>
  <si>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</si>
  <si>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</si>
  <si>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</si>
  <si>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</si>
  <si>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</si>
  <si>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</si>
  <si>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</si>
  <si>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</si>
  <si>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</si>
  <si>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</si>
  <si>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</si>
  <si>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</si>
  <si>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</si>
  <si>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</si>
  <si>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</si>
  <si>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</si>
  <si>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</si>
  <si>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</si>
  <si>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</si>
  <si>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</si>
  <si>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</si>
  <si>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</si>
  <si>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</si>
  <si>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</si>
  <si>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</si>
  <si>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</si>
  <si>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</si>
  <si>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</si>
  <si>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</si>
  <si>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</si>
  <si>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</si>
  <si>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</si>
  <si>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</si>
  <si>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</si>
  <si>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</si>
  <si>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</si>
  <si>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</si>
  <si>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</si>
  <si>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</si>
  <si>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</si>
  <si>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</si>
  <si>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</si>
  <si>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</si>
  <si>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</si>
  <si>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</si>
  <si>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</si>
  <si>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</si>
  <si>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</si>
  <si>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</si>
  <si>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</si>
  <si>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</si>
  <si>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</si>
  <si>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</si>
  <si>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</si>
  <si>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</si>
  <si>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</si>
  <si>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</si>
  <si>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</si>
  <si>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</si>
  <si>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</si>
  <si>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</si>
  <si>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</si>
  <si>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</si>
  <si>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</si>
  <si>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</si>
  <si>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</si>
  <si>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</si>
  <si>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</si>
  <si>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</si>
  <si>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</si>
  <si>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</si>
  <si>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</si>
  <si>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</si>
  <si>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</si>
  <si>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</si>
  <si>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</si>
  <si>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</si>
  <si>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</si>
  <si>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</si>
  <si>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</si>
  <si>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</si>
  <si>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</si>
  <si>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</si>
  <si>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</si>
  <si>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</si>
  <si>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</si>
  <si>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</si>
  <si>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</si>
  <si>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</si>
  <si>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</si>
  <si>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</si>
  <si>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</si>
  <si>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</si>
  <si>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</si>
  <si>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</si>
  <si>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</si>
  <si>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</si>
  <si>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</si>
  <si>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</si>
  <si>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</si>
  <si>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</si>
  <si>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</si>
  <si>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</si>
  <si>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</si>
  <si>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</si>
  <si>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</si>
  <si>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</si>
  <si>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</si>
  <si>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</si>
  <si>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</si>
  <si>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</si>
  <si>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</si>
  <si>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</si>
  <si>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</si>
  <si>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</si>
  <si>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</si>
  <si>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</si>
  <si>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</si>
  <si>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</si>
  <si>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</si>
  <si>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</si>
  <si>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</si>
  <si>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</si>
  <si>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</si>
  <si>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</si>
  <si>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</si>
  <si>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</si>
  <si>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</si>
  <si>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</si>
  <si>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</si>
  <si>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</si>
  <si>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</si>
  <si>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</si>
  <si>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</si>
  <si>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</si>
  <si>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</si>
  <si>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</si>
  <si>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</si>
  <si>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</si>
  <si>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</si>
  <si>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</si>
  <si>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</si>
  <si>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</si>
  <si>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</si>
  <si>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</si>
  <si>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</si>
  <si>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</si>
  <si>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</si>
  <si>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</si>
  <si>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</si>
  <si>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</si>
  <si>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</si>
  <si>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</si>
  <si>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</si>
  <si>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</si>
  <si>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</si>
  <si>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</si>
  <si>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</si>
  <si>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</si>
  <si>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</si>
  <si>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</si>
  <si>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</si>
  <si>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</si>
  <si>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</si>
  <si>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</si>
  <si>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</si>
  <si>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</si>
  <si>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</si>
  <si>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</si>
  <si>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</si>
  <si>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</si>
  <si>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</si>
  <si>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</si>
  <si>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</si>
  <si>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</si>
  <si>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</si>
  <si>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</si>
  <si>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</si>
  <si>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</si>
  <si>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</si>
  <si>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</si>
  <si>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</si>
  <si>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</si>
  <si>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</si>
  <si>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</si>
  <si>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</si>
  <si>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</si>
  <si>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</si>
  <si>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</si>
  <si>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</si>
  <si>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</si>
  <si>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</si>
  <si>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</si>
  <si>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</si>
  <si>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</si>
  <si>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</si>
  <si>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</si>
  <si>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</si>
  <si>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</si>
  <si>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</si>
  <si>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</si>
  <si>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</si>
  <si>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</si>
  <si>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</si>
  <si>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</si>
  <si>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</si>
  <si>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</si>
  <si>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</si>
  <si>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</si>
  <si>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</si>
  <si>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</si>
  <si>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</si>
  <si>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</si>
  <si>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</si>
  <si>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</si>
  <si>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</si>
  <si>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</si>
  <si>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</si>
  <si>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</si>
  <si>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</si>
  <si>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</si>
  <si>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</si>
  <si>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</si>
  <si>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</si>
  <si>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</si>
  <si>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</si>
  <si>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</si>
  <si>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</si>
  <si>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</si>
  <si>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</si>
  <si>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</si>
  <si>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</si>
  <si>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</si>
  <si>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</si>
  <si>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</si>
  <si>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</si>
  <si>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</si>
  <si>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</si>
  <si>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</si>
  <si>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</si>
  <si>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</si>
  <si>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</si>
  <si>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</si>
  <si>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</si>
  <si>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</si>
  <si>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</si>
  <si>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</si>
  <si>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</si>
  <si>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</si>
  <si>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</si>
  <si>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</si>
  <si>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</si>
  <si>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</si>
  <si>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</si>
  <si>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</si>
  <si>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</si>
  <si>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</si>
  <si>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</si>
  <si>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</si>
  <si>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</si>
  <si>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</si>
  <si>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</si>
  <si>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</si>
  <si>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</si>
  <si>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</si>
  <si>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</si>
  <si>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</si>
  <si>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</si>
  <si>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</si>
  <si>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</si>
  <si>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</si>
  <si>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</si>
  <si>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</si>
  <si>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</si>
  <si>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</si>
  <si>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</si>
  <si>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</si>
  <si>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</si>
  <si>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</si>
  <si>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</si>
  <si>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</si>
  <si>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</si>
  <si>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</si>
  <si>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</si>
  <si>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</si>
  <si>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</si>
  <si>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</si>
  <si>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</si>
  <si>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</si>
  <si>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</si>
  <si>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</si>
  <si>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</si>
  <si>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</si>
  <si>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</si>
  <si>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</si>
  <si>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</si>
  <si>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</si>
  <si>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</si>
  <si>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</si>
  <si>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</si>
  <si>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</si>
  <si>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</si>
  <si>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</si>
  <si>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</si>
  <si>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</si>
  <si>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</si>
  <si>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</si>
  <si>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</si>
  <si>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</si>
  <si>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</si>
  <si>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</si>
  <si>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</si>
  <si>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</si>
  <si>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</si>
  <si>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</si>
  <si>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</si>
  <si>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</si>
  <si>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</si>
  <si>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</si>
  <si>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</si>
  <si>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</si>
  <si>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</si>
  <si>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</si>
  <si>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</si>
  <si>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</si>
  <si>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</si>
  <si>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</si>
  <si>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</si>
  <si>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</si>
  <si>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</si>
  <si>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</si>
  <si>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</si>
  <si>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</si>
  <si>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</si>
  <si>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</si>
  <si>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</si>
  <si>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</si>
  <si>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</si>
  <si>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</si>
  <si>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</si>
  <si>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</si>
  <si>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</si>
  <si>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</si>
  <si>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</si>
  <si>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</si>
  <si>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</si>
  <si>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</si>
  <si>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</si>
  <si>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</si>
  <si>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</si>
  <si>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</si>
  <si>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</si>
  <si>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</si>
  <si>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</si>
  <si>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</si>
  <si>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</si>
  <si>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</si>
  <si>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</si>
  <si>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</si>
  <si>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</si>
  <si>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</si>
  <si>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</si>
  <si>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</si>
  <si>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</si>
  <si>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</si>
  <si>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</si>
  <si>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</si>
  <si>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</si>
  <si>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</si>
  <si>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</si>
  <si>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</si>
  <si>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</si>
  <si>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</si>
  <si>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</si>
  <si>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</si>
  <si>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</si>
  <si>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</si>
  <si>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</si>
  <si>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</si>
  <si>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</si>
  <si>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</si>
  <si>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</si>
  <si>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</si>
  <si>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</si>
  <si>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</si>
  <si>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</si>
  <si>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</si>
  <si>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</si>
  <si>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</si>
  <si>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</si>
  <si>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</si>
  <si>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</si>
  <si>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</si>
  <si>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</si>
  <si>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</si>
  <si>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</si>
  <si>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</si>
  <si>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</si>
  <si>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</si>
  <si>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</si>
  <si>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</si>
  <si>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</si>
  <si>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</si>
  <si>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</si>
  <si>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</si>
  <si>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</si>
  <si>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</si>
  <si>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</si>
  <si>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</si>
  <si>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</si>
  <si>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</si>
  <si>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</si>
  <si>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</si>
  <si>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</si>
  <si>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</si>
  <si>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</si>
  <si>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</si>
  <si>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</si>
  <si>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</si>
  <si>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</si>
  <si>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</si>
  <si>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</si>
  <si>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</si>
  <si>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</si>
  <si>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</si>
  <si>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</si>
  <si>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</si>
  <si>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</si>
  <si>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</si>
  <si>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</si>
  <si>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</si>
  <si>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</si>
  <si>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</si>
  <si>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</si>
  <si>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</si>
  <si>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</si>
  <si>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</si>
  <si>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</si>
  <si>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</si>
  <si>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</si>
  <si>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</si>
  <si>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</si>
  <si>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</si>
  <si>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</si>
  <si>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</si>
  <si>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</si>
  <si>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</si>
  <si>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</si>
  <si>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</si>
  <si>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</si>
  <si>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</si>
  <si>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</si>
  <si>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</si>
  <si>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</si>
  <si>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</si>
  <si>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</si>
  <si>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</si>
  <si>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</si>
  <si>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</si>
  <si>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</si>
  <si>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</si>
  <si>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</si>
  <si>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</si>
  <si>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</si>
  <si>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</si>
  <si>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</si>
  <si>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</si>
  <si>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</si>
  <si>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</si>
  <si>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</si>
  <si>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</si>
  <si>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</si>
  <si>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</si>
  <si>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</si>
  <si>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</si>
  <si>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</si>
  <si>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</si>
  <si>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</si>
  <si>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</si>
  <si>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</si>
  <si>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</si>
  <si>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</si>
  <si>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</si>
  <si>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</si>
  <si>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</si>
  <si>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</si>
  <si>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</si>
  <si>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</si>
  <si>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</si>
  <si>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</si>
  <si>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</si>
  <si>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</si>
  <si>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</si>
  <si>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</si>
  <si>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</si>
  <si>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</si>
  <si>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</si>
  <si>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</si>
  <si>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</si>
  <si>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</si>
  <si>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</si>
  <si>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</si>
  <si>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</si>
  <si>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</si>
  <si>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</si>
  <si>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</si>
  <si>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</si>
  <si>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</si>
  <si>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</si>
  <si>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</si>
  <si>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</si>
  <si>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</si>
  <si>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</si>
  <si>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</si>
  <si>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</si>
  <si>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</si>
  <si>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</si>
  <si>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</si>
  <si>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</si>
  <si>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</si>
  <si>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</si>
  <si>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</si>
  <si>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</si>
  <si>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</si>
  <si>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</si>
  <si>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</si>
  <si>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</si>
  <si>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</si>
  <si>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</si>
  <si>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</si>
  <si>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</si>
  <si>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</si>
  <si>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</si>
  <si>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</si>
  <si>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</si>
  <si>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</si>
  <si>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</si>
  <si>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</si>
  <si>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</si>
  <si>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</si>
  <si>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</si>
  <si>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</si>
  <si>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</si>
  <si>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</si>
  <si>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</si>
  <si>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</si>
  <si>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</si>
  <si>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</si>
  <si>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</si>
  <si>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</si>
  <si>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</si>
  <si>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</si>
  <si>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</si>
  <si>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</si>
  <si>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</si>
  <si>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</si>
  <si>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</si>
  <si>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</si>
  <si>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</si>
  <si>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</si>
  <si>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</si>
  <si>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</si>
  <si>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</si>
  <si>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</si>
  <si>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</si>
  <si>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</si>
  <si>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</si>
  <si>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</si>
  <si>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</si>
  <si>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</si>
  <si>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</si>
  <si>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</si>
  <si>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</si>
  <si>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</si>
  <si>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</si>
  <si>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</si>
  <si>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</si>
  <si>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</si>
  <si>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</si>
  <si>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</si>
  <si>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</si>
  <si>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</si>
  <si>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</si>
  <si>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</si>
  <si>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</si>
  <si>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</si>
  <si>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</si>
  <si>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</si>
  <si>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</si>
  <si>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</si>
  <si>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</si>
  <si>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</si>
  <si>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</si>
  <si>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</si>
  <si>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</si>
  <si>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</si>
  <si>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</si>
  <si>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</si>
  <si>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</si>
  <si>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</si>
  <si>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</si>
  <si>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</si>
  <si>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</si>
  <si>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</si>
  <si>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</si>
  <si>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</si>
  <si>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</si>
  <si>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</si>
  <si>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</si>
  <si>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</si>
  <si>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</si>
  <si>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</si>
  <si>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</si>
  <si>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</si>
  <si>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</si>
  <si>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</si>
  <si>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</si>
  <si>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</si>
  <si>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</si>
  <si>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</si>
  <si>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</si>
  <si>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</si>
  <si>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</si>
  <si>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</si>
  <si>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</si>
  <si>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</si>
  <si>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</si>
  <si>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</si>
  <si>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</si>
  <si>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</si>
  <si>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</si>
  <si>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</si>
  <si>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</si>
  <si>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</si>
  <si>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</si>
  <si>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</si>
  <si>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</si>
  <si>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</si>
  <si>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</si>
  <si>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</si>
  <si>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</si>
  <si>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</si>
  <si>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</si>
  <si>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</si>
  <si>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</si>
  <si>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</si>
  <si>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</si>
  <si>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</si>
  <si>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</si>
  <si>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</si>
  <si>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</si>
  <si>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</si>
  <si>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</si>
  <si>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</si>
  <si>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</si>
  <si>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</si>
  <si>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</si>
  <si>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</si>
  <si>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</si>
  <si>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</si>
  <si>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</si>
  <si>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</si>
  <si>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</si>
  <si>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</si>
  <si>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</si>
  <si>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</si>
  <si>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</si>
  <si>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</si>
  <si>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</si>
  <si>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</si>
  <si>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</si>
  <si>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</si>
  <si>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</si>
  <si>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</si>
  <si>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</si>
  <si>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</si>
  <si>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</si>
  <si>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</si>
  <si>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</si>
  <si>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</si>
  <si>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</si>
  <si>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</si>
  <si>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</si>
  <si>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</si>
  <si>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</si>
  <si>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</si>
  <si>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</si>
  <si>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</si>
  <si>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</si>
  <si>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</si>
  <si>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</si>
  <si>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</si>
  <si>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</si>
  <si>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</si>
  <si>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</si>
  <si>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</si>
  <si>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</si>
  <si>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</si>
  <si>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</si>
  <si>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</si>
  <si>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</si>
  <si>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</si>
  <si>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</si>
  <si>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</si>
  <si>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</si>
  <si>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</si>
  <si>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</si>
  <si>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</si>
  <si>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</si>
  <si>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</si>
  <si>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</si>
  <si>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</si>
  <si>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</si>
  <si>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</si>
  <si>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</si>
  <si>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</si>
  <si>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</si>
  <si>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</si>
  <si>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</si>
  <si>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</si>
  <si>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</si>
  <si>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</si>
  <si>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</si>
  <si>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</si>
  <si>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</si>
  <si>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</si>
  <si>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</si>
  <si>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</si>
  <si>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</si>
  <si>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</si>
  <si>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</si>
  <si>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</si>
  <si>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</si>
  <si>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</si>
  <si>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</si>
  <si>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</si>
  <si>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</si>
  <si>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</si>
  <si>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</si>
  <si>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</si>
  <si>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</si>
  <si>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</si>
  <si>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</si>
  <si>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</si>
  <si>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</si>
  <si>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</si>
  <si>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</si>
  <si>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</si>
  <si>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</si>
  <si>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</si>
  <si>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</si>
  <si>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</si>
  <si>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</si>
  <si>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</si>
  <si>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</si>
  <si>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</si>
  <si>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</si>
  <si>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</si>
  <si>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</si>
  <si>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</si>
  <si>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</si>
  <si>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</si>
  <si>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</si>
  <si>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</si>
  <si>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</si>
  <si>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</si>
  <si>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</si>
  <si>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</si>
  <si>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</si>
  <si>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</si>
  <si>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</si>
  <si>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</si>
  <si>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</si>
  <si>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</si>
  <si>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</si>
  <si>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</si>
  <si>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</si>
  <si>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</si>
  <si>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</si>
  <si>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</si>
  <si>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</si>
  <si>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</si>
  <si>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</si>
  <si>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</si>
  <si>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</si>
  <si>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</si>
  <si>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</si>
  <si>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</si>
  <si>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</si>
  <si>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</si>
  <si>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</si>
  <si>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</si>
  <si>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</si>
  <si>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</si>
  <si>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</si>
  <si>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</si>
  <si>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</si>
  <si>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</si>
  <si>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</si>
  <si>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</si>
  <si>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</si>
  <si>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</si>
  <si>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</si>
  <si>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</si>
  <si>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</si>
  <si>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</si>
  <si>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</si>
  <si>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</si>
  <si>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</si>
  <si>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</si>
  <si>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</si>
  <si>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</si>
  <si>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</si>
  <si>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</si>
  <si>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</si>
  <si>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</si>
  <si>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</si>
  <si>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</si>
  <si>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</si>
  <si>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</si>
  <si>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</si>
  <si>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</si>
  <si>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</si>
  <si>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</si>
  <si>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</si>
  <si>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</si>
  <si>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</si>
  <si>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</si>
  <si>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</si>
  <si>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</si>
  <si>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</si>
  <si>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</si>
  <si>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</si>
  <si>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</si>
  <si>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</si>
  <si>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</si>
  <si>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</si>
  <si>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</si>
  <si>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</si>
  <si>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</si>
  <si>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</si>
  <si>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</si>
  <si>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</si>
  <si>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</si>
  <si>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</si>
  <si>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</si>
  <si>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</si>
  <si>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</si>
  <si>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</si>
  <si>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</si>
  <si>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</si>
  <si>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</si>
  <si>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</si>
  <si>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</si>
  <si>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</si>
  <si>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</si>
  <si>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</si>
  <si>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</si>
  <si>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</si>
  <si>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</si>
  <si>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</si>
  <si>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</si>
  <si>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</si>
  <si>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</si>
  <si>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</si>
  <si>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</si>
  <si>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</si>
  <si>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</si>
  <si>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</si>
  <si>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</si>
  <si>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</si>
  <si>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</si>
  <si>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</si>
  <si>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</si>
  <si>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</si>
  <si>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</si>
  <si>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</si>
  <si>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</si>
  <si>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</si>
  <si>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</si>
  <si>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</si>
  <si>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</si>
  <si>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</si>
  <si>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</si>
  <si>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</si>
  <si>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</si>
  <si>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</si>
  <si>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</si>
  <si>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</si>
  <si>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</si>
  <si>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</si>
  <si>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</si>
  <si>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</si>
  <si>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</si>
  <si>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</si>
  <si>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</si>
  <si>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</si>
  <si>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</si>
  <si>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</si>
  <si>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</si>
  <si>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</si>
  <si>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</si>
  <si>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</si>
  <si>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</si>
  <si>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</si>
  <si>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</si>
  <si>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</si>
  <si>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</si>
  <si>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</si>
  <si>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</si>
  <si>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</si>
  <si>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</si>
  <si>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</si>
  <si>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</si>
  <si>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</si>
  <si>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</si>
  <si>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</si>
  <si>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</si>
  <si>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</si>
  <si>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</si>
  <si>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</si>
  <si>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</si>
  <si>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</si>
  <si>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</si>
  <si>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</si>
  <si>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</si>
  <si>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</si>
  <si>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</si>
  <si>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</si>
  <si>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</si>
  <si>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</si>
  <si>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</si>
  <si>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</si>
  <si>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</si>
  <si>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</si>
  <si>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</si>
  <si>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</si>
  <si>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</si>
  <si>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</si>
  <si>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</si>
  <si>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</si>
  <si>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</si>
  <si>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</si>
  <si>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</si>
  <si>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</si>
  <si>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</si>
  <si>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</si>
  <si>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</si>
  <si>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</si>
  <si>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</si>
  <si>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</si>
  <si>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</si>
  <si>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</si>
  <si>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</si>
  <si>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</si>
  <si>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</si>
  <si>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</si>
  <si>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</si>
  <si>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</si>
  <si>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</si>
  <si>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</si>
  <si>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</si>
  <si>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</si>
  <si>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</si>
  <si>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</si>
  <si>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</si>
  <si>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</si>
  <si>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</si>
  <si>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</si>
  <si>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</si>
  <si>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</si>
  <si>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</si>
  <si>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</si>
  <si>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</si>
  <si>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</si>
  <si>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</si>
  <si>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</si>
  <si>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</si>
  <si>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</si>
  <si>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</si>
  <si>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</si>
  <si>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</si>
  <si>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</si>
  <si>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</si>
  <si>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</si>
  <si>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</si>
  <si>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</si>
  <si>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</si>
  <si>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</si>
  <si>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</si>
  <si>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</si>
  <si>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</si>
  <si>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</si>
  <si>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</si>
  <si>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</si>
  <si>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</si>
  <si>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</si>
  <si>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</si>
  <si>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</si>
  <si>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</si>
  <si>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</si>
  <si>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</si>
  <si>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</si>
  <si>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</si>
  <si>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</si>
  <si>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</si>
  <si>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</si>
  <si>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</si>
  <si>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</si>
  <si>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</si>
  <si>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</si>
  <si>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</si>
  <si>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</si>
  <si>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</si>
  <si>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</si>
  <si>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</si>
  <si>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</si>
  <si>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</si>
  <si>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</si>
  <si>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</si>
  <si>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</si>
  <si>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</si>
  <si>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</si>
  <si>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</si>
  <si>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</si>
  <si>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</si>
  <si>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</si>
  <si>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</si>
  <si>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</si>
  <si>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</si>
  <si>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</si>
  <si>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</si>
  <si>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</si>
  <si>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</si>
  <si>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</si>
  <si>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</si>
  <si>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</si>
  <si>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</si>
  <si>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</si>
  <si>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</si>
  <si>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</si>
  <si>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</si>
  <si>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</si>
  <si>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</si>
  <si>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</si>
  <si>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</si>
  <si>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</si>
  <si>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</si>
  <si>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</si>
  <si>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</si>
  <si>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</si>
  <si>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</si>
  <si>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</si>
  <si>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</si>
  <si>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</si>
  <si>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</si>
  <si>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</si>
  <si>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</si>
  <si>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</si>
  <si>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</si>
  <si>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</si>
  <si>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</si>
  <si>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</si>
  <si>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</si>
  <si>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</si>
  <si>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</si>
  <si>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</si>
  <si>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</si>
  <si>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</si>
  <si>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</si>
  <si>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</si>
  <si>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</si>
  <si>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</si>
  <si>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</si>
  <si>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</si>
  <si>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</si>
  <si>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</si>
  <si>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</si>
  <si>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</si>
  <si>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</si>
  <si>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</si>
  <si>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</si>
  <si>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</si>
  <si>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</si>
  <si>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</si>
  <si>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</si>
  <si>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</si>
  <si>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</si>
  <si>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</si>
  <si>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</si>
  <si>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</si>
  <si>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</si>
  <si>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</si>
  <si>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</si>
  <si>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</si>
  <si>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</si>
  <si>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</si>
  <si>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</si>
  <si>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</si>
  <si>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</si>
  <si>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</si>
  <si>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</si>
  <si>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</si>
  <si>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</si>
  <si>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</si>
  <si>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</si>
  <si>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</si>
  <si>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</si>
  <si>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</si>
  <si>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</si>
  <si>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</si>
  <si>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</si>
  <si>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</si>
  <si>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</si>
  <si>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</si>
  <si>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</si>
  <si>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</si>
  <si>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</si>
  <si>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</si>
  <si>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</si>
  <si>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</si>
  <si>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</si>
  <si>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</si>
  <si>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</si>
  <si>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</si>
  <si>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</si>
  <si>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</si>
  <si>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</si>
  <si>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</si>
  <si>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</si>
  <si>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</si>
  <si>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</si>
  <si>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</si>
  <si>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</si>
  <si>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</si>
  <si>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</si>
  <si>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</si>
  <si>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</si>
  <si>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</si>
  <si>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</si>
  <si>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</si>
  <si>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</si>
  <si>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</si>
  <si>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</si>
  <si>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</si>
  <si>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</si>
  <si>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</si>
  <si>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</si>
  <si>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</si>
  <si>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</si>
  <si>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</si>
  <si>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</si>
  <si>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</si>
  <si>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</si>
  <si>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</si>
  <si>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</si>
  <si>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</si>
  <si>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</si>
  <si>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</si>
  <si>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</si>
  <si>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</si>
  <si>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</si>
  <si>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</si>
  <si>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</si>
  <si>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</si>
  <si>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</si>
  <si>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</si>
  <si>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</si>
  <si>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</si>
  <si>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</si>
  <si>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</si>
  <si>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</si>
  <si>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</si>
  <si>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</si>
  <si>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</si>
  <si>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</si>
  <si>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</si>
  <si>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</si>
  <si>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</si>
  <si>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</si>
  <si>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</si>
  <si>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</si>
  <si>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</si>
  <si>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</si>
  <si>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</si>
  <si>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</si>
  <si>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</si>
  <si>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</si>
  <si>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</si>
  <si>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</si>
  <si>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</si>
  <si>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</si>
  <si>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</si>
  <si>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</si>
  <si>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</si>
  <si>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</si>
  <si>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</si>
  <si>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</si>
  <si>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</si>
  <si>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</si>
  <si>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</si>
  <si>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</si>
  <si>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</si>
  <si>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</si>
  <si>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</si>
  <si>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</si>
  <si>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</si>
  <si>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</si>
  <si>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</si>
  <si>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</si>
  <si>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</si>
  <si>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</si>
  <si>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</si>
  <si>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</si>
  <si>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</si>
  <si>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</si>
  <si>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</si>
  <si>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</si>
  <si>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</si>
  <si>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</si>
  <si>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</si>
  <si>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</si>
  <si>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</si>
  <si>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</si>
  <si>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</si>
  <si>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</si>
  <si>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</si>
  <si>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</si>
  <si>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</si>
  <si>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</si>
  <si>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</si>
  <si>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</si>
  <si>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</si>
  <si>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</si>
  <si>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</si>
  <si>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</si>
  <si>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</si>
  <si>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</si>
  <si>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</si>
  <si>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</si>
  <si>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</si>
  <si>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</si>
  <si>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</si>
  <si>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</si>
  <si>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</si>
  <si>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</si>
  <si>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</si>
  <si>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</si>
  <si>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</si>
  <si>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</si>
  <si>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</si>
  <si>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</si>
  <si>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</si>
  <si>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</si>
  <si>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</si>
  <si>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</si>
  <si>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</si>
  <si>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</si>
  <si>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</si>
  <si>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</si>
  <si>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</si>
  <si>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</si>
  <si>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</si>
  <si>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</si>
  <si>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</si>
  <si>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</si>
  <si>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</si>
  <si>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</si>
  <si>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</si>
  <si>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</si>
  <si>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</si>
  <si>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</si>
  <si>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</si>
  <si>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</si>
  <si>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</si>
  <si>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</si>
  <si>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</si>
  <si>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</si>
  <si>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</si>
  <si>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</si>
  <si>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</si>
  <si>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</si>
  <si>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</si>
  <si>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</si>
  <si>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</si>
  <si>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</si>
  <si>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</si>
  <si>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</si>
  <si>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</si>
  <si>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</si>
  <si>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</si>
  <si>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</si>
  <si>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</si>
  <si>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</si>
  <si>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</si>
  <si>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</si>
  <si>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</si>
  <si>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</si>
  <si>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</si>
  <si>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</si>
  <si>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</si>
  <si>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</si>
  <si>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</si>
  <si>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</si>
  <si>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</si>
  <si>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</si>
  <si>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</si>
  <si>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</si>
  <si>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</si>
  <si>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</si>
  <si>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</si>
  <si>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</si>
  <si>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</si>
  <si>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</si>
  <si>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</si>
  <si>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</si>
  <si>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</si>
  <si>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</si>
  <si>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</si>
  <si>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</si>
  <si>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</si>
  <si>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</si>
  <si>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</si>
  <si>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</si>
  <si>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</si>
  <si>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</si>
  <si>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</si>
  <si>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</si>
  <si>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</si>
  <si>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</si>
  <si>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</si>
  <si>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</si>
  <si>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</si>
  <si>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</si>
  <si>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</si>
  <si>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</si>
  <si>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</si>
  <si>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</si>
  <si>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</si>
  <si>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</si>
  <si>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</si>
  <si>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</si>
  <si>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</si>
  <si>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</si>
  <si>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</si>
  <si>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</si>
  <si>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</si>
  <si>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</si>
  <si>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</si>
  <si>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</si>
  <si>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</si>
  <si>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</si>
  <si>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</si>
  <si>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</si>
  <si>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</si>
  <si>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</si>
  <si>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</si>
  <si>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</si>
  <si>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</si>
  <si>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</si>
  <si>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</si>
  <si>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</si>
  <si>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</si>
  <si>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</si>
  <si>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</si>
  <si>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</si>
  <si>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</si>
  <si>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</si>
  <si>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</si>
  <si>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</si>
  <si>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</si>
  <si>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</si>
  <si>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</si>
  <si>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</si>
  <si>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</si>
  <si>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</si>
  <si>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</si>
  <si>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</si>
  <si>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</si>
  <si>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</si>
  <si>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</si>
  <si>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</si>
  <si>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</si>
  <si>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</si>
  <si>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</si>
  <si>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</si>
  <si>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</si>
  <si>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</si>
  <si>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</si>
  <si>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</si>
  <si>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</si>
  <si>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</si>
  <si>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</si>
  <si>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</si>
  <si>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</si>
  <si>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</si>
  <si>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</si>
  <si>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</si>
  <si>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</si>
  <si>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</si>
  <si>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</si>
  <si>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</si>
  <si>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</si>
  <si>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</si>
  <si>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</si>
  <si>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</si>
  <si>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</si>
  <si>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</si>
  <si>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</si>
  <si>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</si>
  <si>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</si>
  <si>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</si>
  <si>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</si>
  <si>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</si>
  <si>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</si>
  <si>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</si>
  <si>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</si>
  <si>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</si>
  <si>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</si>
  <si>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</si>
  <si>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</si>
  <si>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</si>
  <si>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</si>
  <si>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</si>
  <si>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</si>
  <si>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</si>
  <si>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</si>
  <si>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</si>
  <si>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</si>
  <si>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</si>
  <si>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</si>
  <si>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</si>
  <si>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</si>
  <si>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</si>
  <si>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</si>
  <si>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</si>
  <si>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</si>
  <si>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</si>
  <si>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</si>
  <si>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</si>
  <si>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</si>
  <si>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</si>
  <si>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</si>
  <si>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</si>
  <si>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</si>
  <si>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</si>
  <si>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</si>
  <si>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</si>
  <si>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</si>
  <si>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</si>
  <si>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</si>
  <si>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</si>
  <si>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</si>
  <si>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</si>
  <si>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</si>
  <si>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</si>
  <si>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</si>
  <si>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</si>
  <si>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</si>
  <si>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</si>
  <si>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</si>
  <si>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</si>
  <si>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</si>
  <si>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</si>
  <si>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</si>
  <si>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</si>
  <si>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</si>
  <si>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</si>
  <si>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</si>
  <si>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</si>
  <si>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</si>
  <si>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</si>
  <si>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</si>
  <si>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</si>
  <si>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</si>
  <si>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</si>
  <si>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</si>
  <si>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</si>
  <si>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</si>
  <si>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</si>
  <si>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</si>
  <si>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</si>
  <si>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</si>
  <si>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</si>
  <si>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</si>
  <si>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</si>
  <si>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</si>
  <si>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</si>
  <si>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</si>
  <si>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</si>
  <si>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</si>
  <si>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</si>
  <si>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</si>
  <si>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</si>
  <si>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</si>
  <si>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</si>
  <si>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</si>
  <si>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</si>
  <si>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</si>
  <si>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</si>
  <si>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</si>
  <si>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</si>
  <si>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</si>
  <si>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</si>
  <si>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</si>
  <si>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</si>
  <si>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</si>
  <si>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</si>
  <si>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</si>
  <si>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</si>
  <si>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</si>
  <si>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</si>
  <si>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</si>
  <si>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</si>
  <si>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</si>
  <si>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</si>
  <si>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</si>
  <si>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</si>
  <si>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</si>
  <si>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</si>
  <si>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</si>
  <si>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</si>
  <si>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</si>
  <si>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</si>
  <si>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</si>
  <si>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</si>
  <si>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</si>
  <si>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</si>
  <si>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</si>
  <si>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</si>
  <si>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</si>
  <si>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</si>
  <si>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</si>
  <si>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</si>
  <si>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</si>
  <si>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</si>
  <si>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</si>
  <si>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</si>
  <si>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</si>
  <si>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</si>
  <si>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</si>
  <si>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</si>
  <si>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</si>
  <si>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</si>
  <si>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</si>
  <si>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</si>
  <si>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</si>
  <si>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</si>
  <si>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</si>
  <si>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</si>
  <si>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</si>
  <si>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</si>
  <si>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</si>
  <si>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</si>
  <si>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</si>
  <si>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</si>
  <si>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</si>
  <si>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</si>
  <si>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</si>
  <si>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</si>
  <si>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</si>
  <si>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</si>
  <si>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</si>
  <si>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</si>
  <si>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</si>
  <si>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</si>
  <si>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</si>
  <si>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</si>
  <si>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</si>
  <si>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</si>
  <si>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</si>
  <si>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</si>
  <si>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</si>
  <si>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</si>
  <si>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</si>
  <si>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</si>
  <si>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</si>
  <si>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</si>
  <si>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</si>
  <si>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</si>
  <si>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</si>
  <si>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</si>
  <si>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</si>
  <si>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</si>
  <si>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</si>
  <si>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</si>
  <si>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</si>
  <si>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</si>
  <si>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</si>
  <si>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</si>
  <si>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</si>
  <si>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</si>
  <si>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</si>
  <si>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</si>
  <si>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</si>
  <si>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</si>
  <si>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</si>
  <si>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</si>
  <si>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</si>
  <si>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</si>
  <si>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</si>
  <si>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</si>
  <si>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</si>
  <si>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</si>
  <si>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</si>
  <si>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</si>
  <si>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</si>
  <si>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</si>
  <si>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</si>
  <si>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</si>
  <si>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</si>
  <si>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</si>
  <si>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</si>
  <si>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</si>
  <si>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</si>
  <si>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</si>
  <si>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</si>
  <si>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</si>
  <si>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</si>
  <si>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</si>
  <si>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</si>
  <si>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</si>
  <si>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</si>
  <si>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</si>
  <si>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</si>
  <si>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</si>
  <si>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</si>
  <si>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</si>
  <si>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</si>
  <si>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</si>
  <si>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</si>
  <si>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</si>
  <si>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</si>
  <si>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</si>
  <si>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</si>
  <si>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</si>
  <si>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</si>
  <si>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</si>
  <si>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</si>
  <si>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</si>
  <si>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</si>
  <si>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</si>
  <si>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</si>
  <si>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</si>
  <si>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</si>
  <si>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</si>
  <si>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</si>
  <si>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</si>
  <si>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</si>
  <si>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</si>
  <si>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</si>
  <si>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</si>
  <si>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</si>
  <si>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</si>
  <si>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</si>
  <si>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</si>
  <si>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</si>
  <si>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</si>
  <si>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</si>
  <si>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</si>
  <si>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</si>
  <si>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</si>
  <si>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</si>
  <si>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</si>
  <si>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</si>
  <si>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</si>
  <si>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</si>
  <si>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</si>
  <si>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</si>
  <si>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</si>
  <si>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</si>
  <si>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</si>
  <si>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</si>
  <si>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</si>
  <si>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</si>
  <si>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</si>
  <si>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</si>
  <si>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</si>
  <si>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</si>
  <si>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</si>
  <si>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</si>
  <si>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</si>
  <si>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</si>
  <si>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</si>
  <si>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</si>
  <si>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</si>
  <si>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</si>
  <si>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</si>
  <si>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</si>
  <si>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</si>
  <si>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</si>
  <si>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</si>
  <si>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</si>
  <si>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</si>
  <si>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</si>
  <si>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</si>
  <si>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</si>
  <si>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</si>
  <si>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</si>
  <si>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</si>
  <si>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</si>
  <si>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</si>
  <si>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</si>
  <si>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</si>
  <si>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</si>
  <si>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</si>
  <si>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</si>
  <si>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</si>
  <si>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</si>
  <si>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</si>
  <si>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</si>
  <si>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</si>
  <si>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</si>
  <si>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</si>
  <si>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</si>
  <si>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</si>
  <si>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</si>
  <si>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</si>
  <si>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</si>
  <si>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</si>
  <si>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</si>
  <si>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</si>
  <si>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</si>
  <si>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</si>
  <si>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</si>
  <si>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</si>
  <si>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</si>
  <si>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</si>
  <si>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</si>
  <si>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</si>
  <si>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</si>
  <si>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</si>
  <si>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</si>
  <si>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</si>
  <si>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</si>
  <si>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</si>
  <si>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</si>
  <si>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</si>
  <si>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</si>
  <si>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</si>
  <si>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</si>
  <si>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</si>
  <si>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</si>
  <si>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</si>
  <si>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</si>
  <si>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</si>
  <si>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</si>
  <si>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</si>
  <si>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</si>
  <si>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</si>
  <si>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</si>
  <si>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</si>
  <si>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</si>
  <si>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</si>
  <si>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</si>
  <si>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</si>
  <si>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</si>
  <si>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</si>
  <si>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</si>
  <si>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</si>
  <si>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</si>
  <si>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</si>
  <si>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</si>
  <si>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</si>
  <si>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</si>
  <si>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</si>
  <si>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</si>
  <si>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</si>
  <si>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</si>
  <si>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</si>
  <si>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</si>
  <si>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</si>
  <si>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</si>
  <si>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</si>
  <si>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</si>
  <si>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</si>
  <si>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</si>
  <si>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</si>
  <si>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</si>
  <si>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</si>
  <si>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</si>
  <si>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</si>
  <si>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</si>
  <si>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</si>
  <si>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</si>
  <si>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</si>
  <si>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</si>
  <si>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</si>
  <si>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</si>
  <si>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</si>
  <si>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</si>
  <si>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</si>
  <si>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</si>
  <si>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</si>
  <si>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</si>
  <si>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</si>
  <si>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</si>
  <si>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</si>
  <si>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</si>
  <si>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</si>
  <si>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</si>
  <si>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</si>
  <si>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</si>
  <si>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</si>
  <si>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</si>
  <si>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</si>
  <si>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</si>
  <si>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</si>
  <si>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</si>
  <si>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</si>
  <si>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</si>
  <si>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</si>
  <si>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</si>
  <si>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</si>
  <si>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</si>
  <si>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</si>
  <si>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</si>
  <si>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</si>
  <si>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</si>
  <si>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</si>
  <si>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</si>
  <si>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</si>
  <si>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</si>
  <si>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</si>
  <si>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</si>
  <si>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</si>
  <si>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</si>
  <si>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</si>
  <si>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</si>
  <si>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</si>
  <si>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</si>
  <si>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</si>
  <si>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</si>
  <si>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</si>
  <si>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</si>
  <si>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</si>
  <si>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</si>
  <si>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</si>
  <si>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</si>
  <si>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</si>
  <si>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</si>
  <si>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</si>
  <si>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</si>
  <si>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</si>
  <si>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</si>
  <si>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</si>
  <si>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</si>
  <si>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</si>
  <si>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</si>
  <si>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</si>
  <si>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</si>
  <si>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</si>
  <si>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</si>
  <si>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</si>
  <si>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</si>
  <si>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</si>
  <si>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</si>
  <si>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</si>
  <si>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</si>
  <si>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</si>
  <si>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</si>
  <si>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</si>
  <si>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</si>
  <si>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</si>
  <si>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</si>
  <si>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</si>
  <si>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</si>
  <si>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</si>
  <si>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</si>
  <si>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</si>
  <si>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</si>
  <si>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</si>
  <si>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</si>
  <si>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</si>
  <si>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</si>
  <si>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</si>
  <si>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</si>
  <si>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</si>
  <si>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</si>
  <si>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</si>
  <si>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</si>
  <si>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</si>
  <si>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</si>
  <si>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</si>
  <si>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</si>
  <si>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</si>
  <si>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</si>
  <si>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</si>
  <si>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</si>
  <si>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</si>
  <si>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</si>
  <si>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</si>
  <si>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</si>
  <si>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</si>
  <si>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</si>
  <si>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</si>
  <si>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</si>
  <si>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</si>
  <si>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</si>
  <si>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</si>
  <si>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</si>
  <si>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</si>
  <si>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</si>
  <si>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</si>
  <si>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</si>
  <si>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</si>
  <si>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</si>
  <si>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</si>
  <si>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</si>
  <si>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</si>
  <si>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</si>
  <si>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</si>
  <si>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</si>
  <si>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</si>
  <si>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</si>
  <si>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</si>
  <si>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</si>
  <si>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</si>
  <si>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</si>
  <si>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</si>
  <si>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</si>
  <si>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</si>
  <si>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</si>
  <si>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</si>
  <si>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</si>
  <si>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</si>
  <si>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</si>
  <si>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</si>
  <si>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</si>
  <si>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</si>
  <si>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</si>
  <si>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</si>
  <si>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</si>
  <si>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</si>
  <si>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</si>
  <si>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</si>
  <si>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</si>
  <si>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</si>
  <si>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</si>
  <si>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</si>
  <si>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</si>
  <si>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</si>
  <si>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</si>
  <si>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</si>
  <si>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</si>
  <si>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</si>
  <si>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</si>
  <si>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</si>
  <si>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</si>
  <si>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</si>
  <si>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</si>
  <si>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</si>
  <si>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</si>
  <si>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</si>
  <si>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</si>
  <si>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</si>
  <si>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</si>
  <si>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</si>
  <si>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</si>
  <si>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</si>
  <si>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</si>
  <si>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</si>
  <si>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</si>
  <si>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</si>
  <si>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</si>
  <si>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</si>
  <si>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</si>
  <si>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</si>
  <si>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</si>
  <si>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</si>
  <si>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</si>
  <si>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</si>
  <si>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</si>
  <si>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</si>
  <si>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</si>
  <si>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</si>
  <si>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</si>
  <si>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</si>
  <si>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</si>
  <si>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</si>
  <si>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</si>
  <si>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</si>
  <si>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</si>
  <si>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</si>
  <si>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</si>
  <si>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</si>
  <si>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</si>
  <si>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</si>
  <si>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</si>
  <si>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</si>
  <si>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</si>
  <si>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</si>
  <si>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</si>
  <si>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</si>
  <si>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</si>
  <si>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</si>
  <si>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</si>
  <si>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</si>
  <si>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</si>
  <si>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</si>
  <si>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</si>
  <si>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</si>
  <si>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</si>
  <si>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</si>
  <si>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</si>
  <si>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</si>
  <si>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</si>
  <si>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</si>
  <si>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</si>
  <si>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</si>
  <si>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</si>
  <si>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</si>
  <si>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</si>
  <si>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</si>
  <si>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</si>
  <si>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</si>
  <si>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</si>
  <si>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</si>
  <si>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</si>
  <si>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</si>
  <si>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</si>
  <si>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</si>
  <si>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</si>
  <si>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</si>
  <si>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</si>
  <si>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</si>
  <si>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</si>
  <si>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</si>
  <si>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</si>
  <si>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</si>
  <si>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</si>
  <si>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</si>
  <si>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</si>
  <si>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</si>
  <si>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</si>
  <si>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</si>
  <si>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</si>
  <si>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</si>
  <si>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</si>
  <si>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</si>
  <si>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</si>
  <si>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</si>
  <si>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</si>
  <si>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</si>
  <si>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</si>
  <si>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</si>
  <si>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</si>
  <si>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</si>
  <si>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</si>
  <si>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</si>
  <si>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</si>
  <si>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</si>
  <si>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</si>
  <si>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</si>
  <si>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</si>
  <si>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</si>
  <si>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</si>
  <si>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</si>
  <si>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</si>
  <si>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</si>
  <si>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</si>
  <si>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</si>
  <si>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</si>
  <si>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</si>
  <si>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</si>
  <si>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</si>
  <si>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</si>
  <si>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</si>
  <si>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</si>
  <si>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</si>
  <si>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</si>
  <si>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</si>
  <si>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</si>
  <si>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</si>
  <si>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</si>
  <si>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</si>
  <si>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</si>
  <si>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</si>
  <si>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</si>
  <si>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</si>
  <si>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</si>
  <si>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</si>
  <si>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</si>
  <si>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</si>
  <si>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</si>
  <si>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</si>
  <si>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</si>
  <si>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</si>
  <si>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</si>
  <si>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</si>
  <si>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</si>
  <si>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</si>
  <si>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</si>
  <si>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</si>
  <si>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</si>
  <si>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</si>
  <si>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</si>
  <si>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</si>
  <si>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</si>
  <si>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</si>
  <si>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</si>
  <si>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</si>
  <si>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</si>
  <si>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</si>
  <si>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</si>
  <si>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</si>
  <si>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</si>
  <si>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</si>
  <si>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</si>
  <si>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</si>
  <si>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</si>
  <si>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</si>
  <si>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</si>
  <si>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</si>
  <si>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</si>
  <si>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</si>
  <si>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</si>
  <si>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</si>
  <si>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</si>
  <si>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</si>
  <si>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</si>
  <si>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</si>
  <si>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</si>
  <si>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</si>
  <si>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</si>
  <si>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</si>
  <si>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</si>
  <si>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</si>
  <si>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</si>
  <si>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</si>
  <si>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</si>
  <si>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</si>
  <si>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</si>
  <si>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</si>
  <si>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</si>
  <si>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</si>
  <si>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</si>
  <si>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</si>
  <si>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</si>
  <si>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</si>
  <si>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</si>
  <si>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</si>
  <si>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</si>
  <si>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</si>
  <si>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</si>
  <si>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</si>
  <si>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</si>
  <si>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</si>
  <si>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</si>
  <si>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</si>
  <si>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</si>
  <si>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</si>
  <si>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</si>
  <si>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</si>
  <si>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</si>
  <si>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</si>
  <si>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</si>
  <si>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</si>
  <si>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</si>
  <si>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</si>
  <si>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</si>
  <si>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</si>
  <si>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</si>
  <si>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</si>
  <si>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</si>
  <si>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</si>
  <si>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</si>
  <si>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</si>
  <si>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</si>
  <si>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</si>
  <si>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</si>
  <si>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</si>
  <si>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</si>
  <si>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</si>
  <si>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</si>
  <si>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</si>
  <si>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</si>
  <si>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</si>
  <si>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</si>
  <si>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</si>
  <si>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</si>
  <si>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</si>
  <si>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</si>
  <si>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</si>
  <si>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</si>
  <si>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</si>
  <si>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</si>
  <si>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</si>
  <si>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</si>
  <si>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</si>
  <si>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</si>
  <si>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</si>
  <si>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</si>
  <si>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</si>
  <si>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</si>
  <si>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</si>
  <si>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</si>
  <si>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</si>
  <si>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</si>
  <si>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</si>
  <si>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</si>
  <si>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</si>
  <si>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</si>
  <si>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</si>
  <si>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</si>
  <si>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</si>
  <si>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</si>
  <si>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</si>
  <si>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</si>
  <si>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</si>
  <si>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</si>
  <si>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</si>
  <si>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</si>
  <si>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</si>
  <si>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</si>
  <si>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</si>
  <si>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</si>
  <si>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</si>
  <si>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</si>
  <si>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</si>
  <si>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</si>
  <si>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</si>
  <si>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</si>
  <si>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</si>
  <si>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</si>
  <si>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</si>
  <si>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</si>
  <si>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</si>
  <si>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</si>
  <si>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</si>
  <si>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</si>
  <si>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</si>
  <si>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</si>
  <si>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</si>
  <si>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</si>
  <si>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</si>
  <si>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</si>
  <si>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</si>
  <si>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</si>
  <si>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</si>
  <si>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</si>
  <si>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</si>
  <si>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</si>
  <si>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</si>
  <si>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</si>
  <si>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</si>
  <si>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</si>
  <si>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</si>
  <si>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</si>
  <si>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</si>
  <si>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</si>
  <si>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</si>
  <si>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</si>
  <si>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</si>
  <si>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</si>
  <si>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</si>
  <si>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</si>
  <si>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</si>
  <si>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</si>
  <si>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</si>
  <si>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</si>
  <si>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</si>
  <si>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</si>
  <si>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</si>
  <si>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</si>
  <si>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</si>
  <si>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</si>
  <si>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</si>
  <si>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</si>
  <si>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</si>
  <si>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</si>
  <si>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</si>
  <si>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</si>
  <si>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</si>
  <si>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</si>
  <si>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</si>
  <si>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</si>
  <si>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</si>
  <si>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</si>
  <si>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</si>
  <si>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</si>
  <si>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</si>
  <si>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</si>
  <si>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</si>
  <si>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</si>
  <si>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</si>
  <si>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</si>
  <si>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</si>
  <si>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</si>
  <si>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</si>
  <si>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</si>
  <si>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</si>
  <si>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</si>
  <si>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</si>
  <si>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</si>
  <si>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</si>
  <si>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</si>
  <si>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</si>
  <si>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</si>
  <si>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</si>
  <si>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</si>
  <si>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</si>
  <si>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</si>
  <si>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</si>
  <si>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</si>
  <si>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</si>
  <si>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</si>
  <si>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</si>
  <si>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</si>
  <si>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</si>
  <si>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</si>
  <si>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</si>
  <si>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</si>
  <si>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</si>
  <si>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</si>
  <si>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</si>
  <si>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</si>
  <si>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</si>
  <si>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</si>
  <si>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</si>
  <si>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</si>
  <si>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</si>
  <si>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</si>
  <si>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</si>
  <si>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</si>
  <si>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</si>
  <si>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</si>
  <si>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</si>
  <si>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</si>
  <si>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</si>
  <si>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</si>
  <si>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</si>
  <si>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</si>
  <si>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</si>
  <si>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</si>
  <si>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</si>
  <si>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</si>
  <si>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</si>
  <si>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</si>
  <si>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</si>
  <si>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</si>
  <si>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</si>
  <si>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</si>
  <si>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</si>
  <si>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</si>
  <si>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</si>
  <si>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</si>
  <si>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</si>
  <si>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</si>
  <si>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</si>
  <si>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</si>
  <si>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</si>
  <si>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</si>
  <si>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</si>
  <si>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</si>
  <si>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</si>
  <si>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</si>
  <si>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</si>
  <si>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</si>
  <si>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</si>
  <si>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</si>
  <si>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</si>
  <si>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</si>
  <si>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</si>
  <si>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</si>
  <si>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</si>
  <si>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</si>
  <si>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</si>
  <si>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</si>
  <si>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</si>
  <si>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</si>
  <si>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</si>
  <si>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</si>
  <si>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</si>
  <si>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</si>
  <si>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</si>
  <si>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</si>
  <si>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</si>
  <si>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</si>
  <si>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</si>
  <si>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</si>
  <si>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</si>
  <si>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</si>
  <si>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</si>
  <si>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</si>
  <si>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</si>
  <si>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</si>
  <si>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</si>
  <si>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</si>
  <si>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</si>
  <si>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</si>
  <si>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</si>
  <si>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</si>
  <si>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</si>
  <si>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</si>
  <si>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</si>
  <si>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</si>
  <si>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</si>
  <si>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</si>
  <si>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</si>
  <si>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</si>
  <si>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</si>
  <si>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</si>
  <si>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</si>
  <si>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</si>
  <si>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</si>
  <si>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</si>
  <si>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</si>
  <si>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</si>
  <si>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</si>
  <si>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</si>
  <si>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</si>
  <si>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</si>
  <si>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</si>
  <si>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</si>
  <si>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</si>
  <si>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</si>
  <si>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</si>
  <si>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</si>
  <si>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</si>
  <si>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</si>
  <si>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</si>
  <si>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</si>
  <si>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</si>
  <si>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</si>
  <si>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</si>
  <si>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</si>
  <si>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</si>
  <si>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</si>
  <si>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</si>
  <si>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</si>
  <si>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</si>
  <si>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</si>
  <si>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</si>
  <si>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</si>
  <si>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</si>
  <si>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</si>
  <si>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</si>
  <si>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</si>
  <si>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</si>
  <si>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</si>
  <si>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</si>
  <si>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</si>
  <si>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</si>
  <si>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</si>
  <si>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</si>
  <si>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</si>
  <si>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</si>
  <si>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</si>
  <si>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</si>
  <si>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</si>
  <si>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</si>
  <si>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</si>
  <si>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</si>
  <si>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</si>
  <si>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</si>
  <si>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</si>
  <si>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</si>
  <si>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</si>
  <si>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</si>
  <si>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</si>
  <si>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</si>
  <si>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</si>
  <si>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</si>
  <si>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</si>
  <si>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</si>
  <si>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</si>
  <si>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</si>
  <si>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</si>
  <si>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</si>
  <si>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</si>
  <si>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</si>
  <si>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</si>
  <si>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</si>
  <si>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</si>
  <si>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</si>
  <si>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</si>
  <si>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</si>
  <si>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</si>
  <si>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</si>
  <si>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</si>
  <si>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</si>
  <si>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</si>
  <si>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</si>
  <si>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</si>
  <si>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</si>
  <si>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</si>
  <si>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</si>
  <si>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</si>
  <si>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</si>
  <si>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</si>
  <si>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</si>
  <si>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</si>
  <si>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</si>
  <si>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</si>
  <si>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</si>
  <si>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</si>
  <si>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</si>
  <si>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</si>
  <si>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</si>
  <si>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</si>
  <si>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</si>
  <si>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</si>
  <si>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</si>
  <si>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</si>
  <si>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</si>
  <si>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</si>
  <si>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</si>
  <si>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</si>
  <si>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</si>
  <si>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</si>
  <si>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</si>
  <si>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</si>
  <si>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</si>
  <si>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</si>
  <si>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</si>
  <si>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</si>
  <si>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</si>
  <si>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</si>
  <si>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</si>
  <si>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</si>
  <si>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</si>
  <si>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</si>
  <si>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</si>
  <si>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</si>
  <si>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</si>
  <si>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</si>
  <si>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</si>
  <si>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</si>
  <si>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</si>
  <si>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</si>
  <si>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</si>
  <si>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</si>
  <si>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</si>
  <si>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</si>
  <si>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</si>
  <si>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</si>
  <si>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</si>
  <si>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</si>
  <si>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</si>
  <si>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</si>
  <si>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</si>
  <si>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</si>
  <si>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</si>
  <si>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</si>
  <si>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</si>
  <si>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</si>
  <si>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</si>
  <si>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</si>
  <si>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</si>
  <si>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</si>
  <si>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</si>
  <si>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</si>
  <si>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</si>
  <si>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</si>
  <si>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</si>
  <si>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</si>
  <si>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</si>
  <si>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</si>
  <si>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</si>
  <si>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</si>
  <si>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</si>
  <si>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</si>
  <si>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</si>
  <si>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</si>
  <si>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</si>
  <si>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</si>
  <si>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</si>
  <si>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</si>
  <si>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</si>
  <si>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</si>
  <si>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</si>
  <si>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</si>
  <si>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</si>
  <si>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</si>
  <si>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</si>
  <si>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</si>
  <si>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</si>
  <si>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</si>
  <si>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</si>
  <si>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</si>
  <si>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</si>
  <si>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</si>
  <si>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</si>
  <si>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</si>
  <si>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</si>
  <si>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</si>
  <si>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</si>
  <si>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</si>
  <si>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</si>
  <si>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</si>
  <si>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</si>
  <si>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</si>
  <si>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</si>
  <si>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</si>
  <si>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</si>
  <si>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</si>
  <si>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</si>
  <si>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</si>
  <si>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</si>
  <si>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</si>
  <si>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</si>
  <si>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</si>
  <si>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</si>
  <si>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</si>
  <si>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</si>
  <si>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</si>
  <si>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</si>
  <si>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</si>
  <si>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</si>
  <si>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</si>
  <si>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</si>
  <si>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</si>
  <si>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</si>
  <si>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</si>
  <si>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</si>
  <si>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</si>
  <si>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</si>
  <si>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</si>
  <si>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</si>
  <si>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</si>
  <si>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</si>
  <si>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</si>
  <si>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</si>
  <si>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</si>
  <si>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</si>
  <si>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</si>
  <si>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</si>
  <si>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</si>
  <si>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</si>
  <si>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</si>
  <si>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</si>
  <si>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</si>
  <si>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</si>
  <si>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</si>
  <si>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</si>
  <si>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</si>
  <si>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</si>
  <si>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</si>
  <si>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</si>
  <si>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</si>
  <si>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</si>
  <si>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</si>
  <si>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</si>
  <si>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</si>
  <si>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</si>
  <si>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</si>
  <si>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</si>
  <si>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</si>
  <si>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</si>
  <si>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</si>
  <si>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</si>
  <si>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</si>
  <si>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</si>
  <si>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</si>
  <si>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</si>
  <si>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</si>
  <si>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</si>
  <si>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</si>
  <si>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</si>
  <si>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</si>
  <si>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</si>
  <si>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</si>
  <si>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</si>
  <si>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</si>
  <si>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</si>
  <si>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</si>
  <si>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</si>
  <si>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</si>
  <si>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</si>
  <si>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</si>
  <si>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</si>
  <si>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</si>
  <si>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</si>
  <si>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</si>
  <si>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</si>
  <si>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</si>
  <si>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</si>
  <si>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</si>
  <si>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</si>
  <si>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</si>
  <si>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</si>
  <si>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</si>
  <si>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</si>
  <si>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</si>
  <si>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</si>
  <si>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</si>
  <si>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</si>
  <si>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</si>
  <si>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</si>
  <si>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</si>
  <si>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</si>
  <si>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</si>
  <si>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</si>
  <si>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</si>
  <si>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</si>
  <si>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</si>
  <si>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</si>
  <si>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</si>
  <si>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</si>
  <si>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</si>
  <si>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</si>
  <si>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</si>
  <si>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</si>
  <si>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</si>
  <si>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</si>
  <si>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</si>
  <si>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</si>
  <si>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</si>
  <si>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</si>
  <si>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</si>
  <si>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</si>
  <si>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</si>
  <si>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</si>
  <si>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</si>
  <si>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</si>
  <si>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</si>
  <si>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</si>
  <si>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</si>
  <si>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</si>
  <si>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</si>
  <si>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</si>
  <si>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</si>
  <si>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</si>
  <si>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</si>
  <si>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</si>
  <si>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</si>
  <si>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</si>
  <si>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</si>
  <si>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</si>
  <si>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</si>
  <si>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</si>
  <si>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</si>
  <si>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</si>
  <si>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</si>
  <si>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</si>
  <si>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</si>
  <si>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</si>
  <si>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</si>
  <si>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</si>
  <si>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</si>
  <si>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</si>
  <si>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</si>
  <si>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</si>
  <si>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</si>
  <si>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</si>
  <si>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</si>
  <si>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</si>
  <si>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</si>
  <si>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</si>
  <si>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</si>
  <si>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</si>
  <si>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</si>
  <si>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</si>
  <si>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</si>
  <si>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</si>
  <si>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</si>
  <si>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</si>
  <si>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</si>
  <si>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</si>
  <si>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</si>
  <si>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</si>
  <si>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</si>
  <si>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</si>
  <si>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</si>
  <si>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</si>
  <si>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</si>
  <si>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</si>
  <si>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</si>
  <si>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</si>
  <si>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</si>
  <si>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</si>
  <si>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</si>
  <si>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</si>
  <si>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</si>
  <si>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</si>
  <si>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</si>
  <si>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</si>
  <si>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</si>
  <si>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</si>
  <si>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</si>
  <si>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</si>
  <si>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</si>
  <si>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</si>
  <si>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</si>
  <si>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</si>
  <si>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</si>
  <si>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</si>
  <si>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</si>
  <si>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</si>
  <si>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</si>
  <si>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</si>
  <si>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</si>
  <si>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</si>
  <si>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</si>
  <si>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</si>
  <si>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</si>
  <si>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</si>
  <si>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</si>
  <si>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</si>
  <si>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</si>
  <si>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</si>
  <si>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</si>
  <si>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</si>
  <si>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</si>
  <si>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</si>
  <si>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</si>
  <si>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</si>
  <si>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</si>
  <si>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</si>
  <si>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</si>
  <si>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</si>
  <si>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</si>
  <si>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</si>
  <si>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</si>
  <si>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</si>
  <si>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</si>
  <si>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</si>
  <si>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</si>
  <si>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</si>
  <si>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</si>
  <si>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</si>
  <si>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</si>
  <si>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</si>
  <si>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</si>
  <si>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</si>
  <si>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</si>
  <si>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</si>
  <si>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</si>
  <si>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</si>
  <si>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</si>
  <si>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</si>
  <si>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</si>
  <si>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</si>
  <si>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</si>
  <si>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</si>
  <si>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</si>
  <si>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</si>
  <si>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</si>
  <si>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</si>
  <si>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</si>
  <si>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</si>
  <si>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</si>
  <si>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</si>
  <si>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</si>
  <si>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</si>
  <si>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</si>
  <si>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</si>
  <si>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</si>
  <si>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</si>
  <si>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</si>
  <si>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</si>
  <si>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</si>
  <si>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</si>
  <si>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</si>
  <si>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</si>
  <si>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</si>
  <si>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</si>
  <si>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</si>
  <si>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</si>
  <si>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</si>
  <si>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</si>
  <si>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</si>
  <si>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</si>
  <si>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</si>
  <si>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</si>
  <si>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</si>
  <si>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</si>
  <si>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</si>
  <si>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</si>
  <si>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</si>
  <si>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</si>
  <si>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</si>
  <si>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</si>
  <si>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</si>
  <si>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</si>
  <si>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</si>
  <si>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</si>
  <si>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</si>
  <si>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</si>
  <si>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</si>
  <si>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</si>
  <si>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</si>
  <si>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</si>
  <si>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</si>
  <si>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</si>
  <si>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</si>
  <si>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</si>
  <si>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</si>
  <si>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</si>
  <si>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</si>
  <si>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</si>
  <si>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</si>
  <si>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</si>
  <si>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</si>
  <si>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</si>
  <si>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</si>
  <si>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</si>
  <si>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</si>
  <si>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</si>
  <si>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</si>
  <si>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</si>
  <si>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</si>
  <si>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</si>
  <si>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</si>
  <si>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</si>
  <si>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</si>
  <si>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</si>
  <si>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</si>
  <si>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</si>
  <si>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</si>
  <si>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</si>
  <si>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</si>
  <si>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</si>
  <si>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</si>
  <si>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</si>
  <si>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</si>
  <si>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</si>
  <si>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</si>
  <si>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</si>
  <si>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</si>
  <si>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</si>
  <si>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</si>
  <si>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</si>
  <si>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</si>
  <si>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</si>
  <si>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</si>
  <si>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</si>
  <si>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</si>
  <si>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</si>
  <si>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</si>
  <si>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</si>
  <si>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</si>
  <si>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</si>
  <si>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</si>
  <si>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</si>
  <si>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</si>
  <si>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</si>
  <si>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</si>
  <si>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</si>
  <si>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</si>
  <si>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</si>
  <si>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</si>
  <si>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</si>
  <si>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</si>
  <si>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</si>
  <si>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</si>
  <si>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</si>
  <si>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</si>
  <si>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</si>
  <si>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</si>
  <si>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</si>
  <si>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</si>
  <si>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</si>
  <si>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</si>
  <si>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</si>
  <si>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</si>
  <si>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</si>
  <si>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</si>
  <si>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</si>
  <si>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</si>
  <si>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</si>
  <si>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</si>
  <si>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</si>
  <si>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</si>
  <si>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</si>
  <si>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</si>
  <si>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</si>
  <si>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</si>
  <si>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</si>
  <si>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</si>
  <si>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</si>
  <si>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</si>
  <si>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</si>
  <si>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</si>
  <si>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</si>
  <si>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</si>
  <si>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</si>
  <si>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</si>
  <si>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</si>
  <si>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</si>
  <si>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</si>
  <si>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</si>
  <si>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</si>
  <si>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</si>
  <si>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</si>
  <si>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</si>
  <si>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</si>
  <si>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</si>
  <si>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</si>
  <si>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</si>
  <si>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</si>
  <si>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</si>
  <si>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</si>
  <si>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</si>
  <si>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</si>
  <si>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</si>
  <si>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</si>
  <si>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</si>
  <si>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</si>
  <si>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</si>
  <si>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</si>
  <si>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</si>
  <si>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</si>
  <si>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</si>
  <si>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</si>
  <si>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</si>
  <si>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</si>
  <si>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</si>
  <si>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</si>
  <si>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</si>
  <si>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</si>
  <si>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</si>
  <si>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</si>
  <si>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</si>
  <si>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</si>
  <si>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</si>
  <si>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</si>
  <si>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</si>
  <si>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</si>
  <si>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</si>
  <si>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</si>
  <si>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</si>
  <si>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</si>
  <si>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</si>
  <si>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</si>
  <si>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</si>
  <si>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</si>
  <si>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</si>
  <si>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</si>
  <si>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</si>
  <si>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</si>
  <si>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</si>
  <si>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</si>
  <si>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</si>
  <si>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</si>
  <si>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</si>
  <si>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</si>
  <si>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</si>
  <si>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</si>
  <si>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</si>
  <si>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</si>
  <si>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</si>
  <si>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</si>
  <si>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</si>
  <si>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</si>
  <si>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</si>
  <si>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</si>
  <si>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</si>
  <si>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</si>
  <si>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</si>
  <si>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</si>
  <si>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</si>
  <si>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</si>
  <si>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</si>
  <si>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</si>
  <si>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</si>
  <si>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</si>
  <si>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</si>
  <si>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</si>
  <si>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</si>
  <si>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</si>
  <si>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</si>
  <si>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</si>
  <si>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</si>
  <si>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</si>
  <si>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</si>
  <si>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</si>
  <si>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</si>
  <si>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</si>
  <si>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</si>
  <si>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</si>
  <si>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</si>
  <si>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</si>
  <si>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</si>
  <si>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</si>
  <si>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</si>
  <si>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</si>
  <si>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</si>
  <si>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</si>
  <si>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</si>
  <si>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</si>
  <si>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</si>
  <si>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</si>
  <si>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</si>
  <si>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</si>
  <si>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</si>
  <si>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</si>
  <si>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</si>
  <si>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</si>
  <si>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</si>
  <si>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</si>
  <si>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</si>
  <si>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</si>
  <si>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</si>
  <si>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</si>
  <si>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</si>
  <si>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</si>
  <si>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</si>
  <si>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</si>
  <si>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</si>
  <si>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</si>
  <si>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</si>
  <si>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</si>
  <si>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</si>
  <si>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</si>
  <si>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</si>
  <si>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</si>
  <si>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</si>
  <si>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</si>
  <si>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</si>
  <si>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</si>
  <si>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</si>
  <si>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</si>
  <si>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</si>
  <si>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</si>
  <si>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</si>
  <si>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</si>
  <si>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</si>
  <si>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</si>
  <si>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</si>
  <si>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</si>
  <si>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</si>
  <si>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</si>
  <si>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</si>
  <si>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</si>
  <si>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</si>
  <si>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</si>
  <si>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</si>
  <si>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</si>
  <si>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</si>
  <si>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</si>
  <si>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</si>
  <si>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</si>
  <si>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</si>
  <si>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</si>
  <si>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</si>
  <si>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</si>
  <si>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</si>
  <si>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</si>
  <si>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</si>
  <si>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</si>
  <si>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</si>
  <si>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</si>
  <si>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</si>
  <si>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</si>
  <si>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</si>
  <si>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</si>
  <si>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</si>
  <si>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</si>
  <si>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</si>
  <si>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</si>
  <si>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</si>
  <si>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</si>
  <si>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</si>
  <si>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</si>
  <si>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</si>
  <si>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</si>
  <si>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</si>
  <si>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</si>
  <si>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</si>
  <si>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</si>
  <si>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</si>
  <si>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</si>
  <si>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</si>
  <si>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</si>
  <si>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</si>
  <si>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</si>
  <si>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</si>
  <si>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</si>
  <si>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</si>
  <si>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</si>
  <si>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</si>
  <si>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</si>
  <si>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</si>
  <si>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</si>
  <si>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</si>
  <si>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</si>
  <si>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</si>
  <si>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</si>
  <si>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</si>
  <si>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</si>
  <si>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</si>
  <si>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</si>
  <si>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</si>
  <si>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</si>
  <si>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</si>
  <si>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</si>
  <si>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</si>
  <si>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</si>
  <si>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</si>
  <si>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</si>
  <si>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</si>
  <si>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</si>
  <si>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</si>
  <si>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</si>
  <si>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</si>
  <si>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</si>
  <si>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</si>
  <si>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</si>
  <si>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</si>
  <si>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</si>
  <si>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</si>
  <si>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</si>
  <si>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</si>
  <si>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</si>
  <si>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</si>
  <si>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</si>
  <si>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</si>
  <si>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</si>
  <si>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</si>
  <si>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</si>
  <si>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</si>
  <si>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</si>
  <si>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</si>
  <si>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</si>
  <si>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</si>
  <si>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</si>
  <si>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</si>
  <si>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</si>
  <si>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</si>
  <si>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</si>
  <si>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</si>
  <si>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</si>
  <si>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</si>
  <si>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</si>
  <si>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</si>
  <si>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</si>
  <si>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</si>
  <si>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</si>
  <si>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</si>
  <si>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</si>
  <si>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</si>
  <si>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</si>
  <si>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</si>
  <si>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</si>
  <si>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</si>
  <si>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</si>
  <si>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</si>
  <si>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</si>
  <si>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</si>
  <si>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</si>
  <si>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</si>
  <si>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</si>
  <si>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</si>
  <si>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</si>
  <si>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</si>
  <si>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</si>
  <si>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</si>
  <si>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</si>
  <si>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</si>
  <si>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</si>
  <si>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</si>
  <si>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</si>
  <si>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</si>
  <si>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</si>
  <si>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</si>
  <si>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</si>
  <si>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</si>
  <si>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</si>
  <si>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</si>
  <si>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</si>
  <si>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</si>
  <si>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</si>
  <si>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</si>
  <si>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</si>
  <si>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</si>
  <si>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</si>
  <si>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</si>
  <si>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</si>
  <si>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</si>
  <si>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</si>
  <si>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</si>
  <si>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</si>
  <si>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</si>
  <si>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</si>
  <si>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</si>
  <si>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</si>
  <si>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</si>
  <si>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</si>
  <si>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</si>
  <si>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</si>
  <si>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</si>
  <si>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</si>
  <si>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</si>
  <si>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</si>
  <si>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</si>
  <si>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</si>
  <si>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</si>
  <si>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</si>
  <si>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</si>
  <si>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</si>
  <si>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</si>
  <si>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</si>
  <si>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</si>
  <si>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</si>
  <si>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</si>
  <si>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</si>
  <si>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</si>
  <si>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</si>
  <si>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</si>
  <si>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</si>
  <si>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</si>
  <si>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</si>
  <si>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</si>
  <si>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</si>
  <si>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</si>
  <si>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</si>
  <si>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</si>
  <si>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</si>
  <si>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</si>
  <si>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</si>
  <si>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</si>
  <si>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</si>
  <si>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</si>
  <si>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</si>
  <si>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</si>
  <si>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</si>
  <si>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</si>
  <si>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</si>
  <si>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</si>
  <si>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</si>
  <si>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</si>
  <si>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</si>
  <si>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</si>
  <si>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</si>
  <si>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</si>
  <si>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</si>
  <si>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</si>
  <si>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</si>
  <si>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</si>
  <si>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</si>
  <si>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</si>
  <si>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</si>
  <si>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</si>
  <si>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</si>
  <si>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</si>
  <si>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</si>
  <si>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</si>
  <si>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</si>
  <si>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</si>
  <si>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</si>
  <si>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</si>
  <si>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</si>
  <si>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</si>
  <si>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</si>
  <si>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</si>
  <si>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</si>
  <si>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</si>
  <si>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</si>
  <si>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</si>
  <si>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</si>
  <si>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</si>
  <si>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</si>
  <si>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</si>
  <si>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</si>
  <si>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</si>
  <si>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</si>
  <si>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</si>
  <si>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</si>
  <si>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</si>
  <si>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</si>
  <si>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</si>
  <si>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</si>
  <si>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</si>
  <si>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</si>
  <si>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</si>
  <si>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</si>
  <si>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</si>
  <si>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</si>
  <si>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</si>
  <si>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</si>
  <si>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</si>
  <si>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</si>
  <si>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</si>
  <si>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</si>
  <si>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</si>
  <si>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</si>
  <si>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</si>
  <si>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</si>
  <si>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</si>
  <si>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</si>
  <si>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</si>
  <si>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</si>
  <si>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</si>
  <si>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</si>
  <si>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</si>
  <si>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</si>
  <si>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</si>
  <si>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</si>
  <si>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</si>
  <si>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</si>
  <si>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</si>
  <si>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</si>
  <si>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</si>
  <si>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</si>
  <si>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</si>
  <si>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</si>
  <si>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</si>
  <si>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</si>
  <si>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</si>
  <si>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</si>
  <si>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</si>
  <si>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</si>
  <si>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</si>
  <si>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</si>
  <si>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</si>
  <si>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</si>
  <si>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</si>
  <si>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</si>
  <si>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</si>
  <si>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</si>
  <si>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</si>
  <si>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</si>
  <si>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</si>
  <si>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</si>
  <si>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</si>
  <si>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</si>
  <si>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</si>
  <si>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</si>
  <si>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</si>
  <si>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</si>
  <si>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</si>
  <si>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</si>
  <si>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</si>
  <si>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</si>
  <si>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</si>
  <si>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</si>
  <si>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</si>
  <si>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</si>
  <si>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</si>
  <si>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</si>
  <si>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</si>
  <si>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</si>
  <si>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</si>
  <si>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</si>
  <si>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</si>
  <si>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</si>
  <si>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</si>
  <si>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</si>
  <si>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</si>
  <si>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</si>
  <si>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</si>
  <si>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</si>
  <si>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</si>
  <si>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</si>
  <si>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</si>
  <si>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</si>
  <si>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</si>
  <si>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</si>
  <si>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</si>
  <si>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</si>
  <si>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</si>
  <si>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</si>
  <si>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</si>
  <si>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</si>
  <si>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</si>
  <si>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</si>
  <si>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</si>
  <si>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</si>
  <si>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</si>
  <si>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</si>
  <si>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</si>
  <si>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</si>
  <si>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</si>
  <si>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</si>
  <si>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</si>
  <si>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</si>
  <si>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</si>
  <si>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</si>
  <si>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</si>
  <si>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</si>
  <si>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</si>
  <si>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</si>
  <si>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</si>
  <si>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</si>
  <si>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</si>
  <si>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</si>
  <si>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</si>
  <si>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</si>
  <si>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</si>
  <si>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</si>
  <si>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</si>
  <si>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</si>
  <si>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</si>
  <si>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</si>
  <si>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</si>
  <si>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</si>
  <si>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</si>
  <si>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</si>
  <si>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</si>
  <si>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</si>
  <si>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</si>
  <si>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</si>
  <si>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</si>
  <si>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</si>
  <si>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</si>
  <si>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</si>
  <si>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</si>
  <si>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</si>
  <si>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</si>
  <si>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</si>
  <si>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</si>
  <si>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</si>
  <si>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</si>
  <si>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</si>
  <si>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</si>
  <si>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</si>
  <si>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</si>
  <si>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</si>
  <si>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</si>
  <si>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</si>
  <si>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</si>
  <si>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</si>
  <si>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</si>
  <si>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</si>
  <si>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</si>
  <si>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</si>
  <si>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</si>
  <si>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</si>
  <si>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</si>
  <si>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</si>
  <si>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</si>
  <si>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</si>
  <si>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</si>
  <si>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</si>
  <si>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</si>
  <si>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</si>
  <si>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</si>
  <si>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</si>
  <si>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</si>
  <si>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</si>
  <si>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</si>
  <si>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</si>
  <si>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</si>
  <si>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</si>
  <si>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</si>
  <si>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</si>
  <si>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</si>
  <si>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</si>
  <si>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</si>
  <si>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</si>
  <si>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</si>
  <si>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</si>
  <si>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</si>
  <si>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</si>
  <si>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</si>
  <si>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</si>
  <si>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</si>
  <si>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</si>
  <si>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</si>
  <si>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</si>
  <si>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</si>
  <si>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</si>
  <si>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</si>
  <si>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</si>
  <si>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</si>
  <si>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</si>
  <si>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</si>
  <si>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</si>
  <si>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</si>
  <si>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</si>
  <si>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</si>
  <si>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</si>
  <si>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</si>
  <si>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</si>
  <si>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</si>
  <si>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</si>
  <si>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</si>
  <si>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</si>
  <si>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</si>
  <si>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</si>
  <si>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</si>
  <si>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</si>
  <si>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</si>
  <si>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</si>
  <si>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</si>
  <si>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</si>
  <si>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</si>
  <si>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</si>
  <si>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</si>
  <si>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</si>
  <si>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</si>
  <si>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</si>
  <si>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</si>
  <si>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</si>
  <si>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</si>
  <si>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</si>
  <si>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</si>
  <si>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</si>
  <si>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</si>
  <si>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</si>
  <si>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</si>
  <si>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</si>
  <si>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</si>
  <si>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</si>
  <si>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</si>
  <si>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</si>
  <si>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</si>
  <si>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</si>
  <si>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</si>
  <si>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</si>
  <si>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</si>
  <si>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</si>
  <si>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</si>
  <si>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</si>
  <si>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</si>
  <si>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</si>
  <si>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</si>
  <si>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</si>
  <si>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</si>
  <si>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</si>
  <si>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</si>
  <si>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</si>
  <si>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</si>
  <si>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</si>
  <si>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</si>
  <si>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</si>
  <si>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</si>
  <si>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</si>
  <si>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</si>
  <si>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</si>
  <si>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</si>
  <si>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</si>
  <si>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</si>
  <si>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</si>
  <si>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</si>
  <si>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</si>
  <si>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</si>
  <si>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</si>
  <si>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</si>
  <si>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</si>
  <si>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</si>
  <si>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</si>
  <si>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</si>
  <si>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</si>
  <si>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</si>
  <si>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</si>
  <si>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</si>
  <si>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</si>
  <si>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</si>
  <si>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</si>
  <si>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</si>
  <si>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</si>
  <si>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</si>
  <si>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</si>
  <si>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</si>
  <si>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</si>
  <si>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</si>
  <si>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</si>
  <si>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</si>
  <si>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</si>
  <si>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</si>
  <si>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</si>
  <si>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</si>
  <si>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</si>
  <si>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</si>
  <si>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</si>
  <si>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</si>
  <si>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</si>
  <si>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</si>
  <si>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</si>
  <si>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</si>
  <si>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</si>
  <si>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</si>
  <si>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</si>
  <si>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</si>
  <si>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</si>
  <si>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</si>
  <si>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</si>
  <si>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</si>
  <si>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</si>
  <si>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</si>
  <si>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</si>
  <si>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</si>
  <si>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</si>
  <si>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</si>
  <si>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</si>
  <si>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</si>
  <si>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</si>
  <si>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</si>
  <si>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</si>
  <si>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</si>
  <si>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</si>
  <si>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</si>
  <si>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</si>
  <si>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</si>
  <si>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</si>
  <si>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</si>
  <si>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</si>
  <si>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</si>
  <si>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</si>
  <si>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</si>
  <si>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</si>
  <si>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</si>
  <si>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</si>
  <si>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</si>
  <si>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</si>
  <si>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</si>
  <si>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</si>
  <si>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</si>
  <si>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</si>
  <si>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</si>
  <si>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</si>
  <si>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</si>
  <si>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</si>
  <si>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</si>
  <si>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</si>
  <si>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</si>
  <si>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</si>
  <si>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</si>
  <si>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</si>
  <si>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</si>
  <si>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</si>
  <si>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</si>
  <si>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</si>
  <si>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</si>
  <si>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</si>
  <si>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</si>
  <si>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</si>
  <si>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</si>
  <si>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</si>
  <si>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</si>
  <si>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</si>
  <si>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</si>
  <si>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</si>
  <si>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</si>
  <si>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</si>
  <si>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</si>
  <si>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</si>
  <si>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</si>
  <si>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</si>
  <si>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</si>
  <si>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</si>
  <si>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</si>
  <si>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</si>
  <si>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</si>
  <si>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</si>
  <si>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</si>
  <si>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</si>
  <si>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</si>
  <si>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</si>
  <si>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</si>
  <si>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</si>
  <si>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</si>
  <si>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</si>
  <si>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</si>
  <si>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</si>
  <si>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</si>
  <si>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</si>
  <si>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</si>
  <si>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</si>
  <si>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</si>
  <si>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</si>
  <si>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</si>
  <si>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</si>
  <si>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</si>
  <si>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</si>
  <si>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</si>
  <si>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</si>
  <si>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</si>
  <si>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</si>
  <si>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</si>
  <si>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</si>
  <si>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</si>
  <si>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</si>
  <si>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</si>
  <si>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</si>
  <si>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</si>
  <si>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</si>
  <si>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</si>
  <si>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</si>
  <si>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</si>
  <si>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</si>
  <si>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</si>
  <si>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</si>
  <si>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</si>
  <si>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</si>
  <si>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</si>
  <si>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</si>
  <si>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</si>
  <si>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</si>
  <si>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</si>
  <si>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</si>
  <si>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</si>
  <si>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</si>
  <si>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</si>
  <si>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</si>
  <si>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</si>
  <si>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</si>
  <si>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</si>
  <si>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</si>
  <si>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</si>
  <si>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</si>
  <si>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</si>
  <si>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</si>
  <si>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</si>
  <si>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</si>
  <si>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</si>
  <si>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</si>
  <si>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</si>
  <si>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</si>
  <si>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</si>
  <si>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</si>
  <si>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</si>
  <si>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</si>
  <si>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</si>
  <si>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</si>
  <si>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</si>
  <si>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</si>
  <si>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</si>
  <si>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</si>
  <si>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</si>
  <si>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</si>
  <si>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</si>
  <si>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</si>
  <si>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</si>
  <si>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</si>
  <si>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</si>
  <si>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</si>
  <si>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</si>
  <si>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</si>
  <si>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</si>
  <si>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</si>
  <si>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</si>
  <si>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</si>
  <si>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</si>
  <si>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</si>
  <si>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</si>
  <si>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</si>
  <si>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</si>
  <si>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</si>
  <si>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</si>
  <si>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</si>
  <si>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</si>
  <si>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</si>
  <si>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</si>
  <si>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</si>
  <si>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</si>
  <si>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</si>
  <si>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</si>
  <si>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</si>
  <si>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</si>
  <si>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</si>
  <si>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</si>
  <si>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</si>
  <si>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</si>
  <si>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</si>
  <si>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</si>
  <si>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</si>
  <si>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</si>
  <si>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</si>
  <si>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</si>
  <si>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</si>
  <si>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</si>
  <si>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</si>
  <si>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</si>
  <si>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</si>
  <si>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</si>
  <si>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</si>
  <si>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</si>
  <si>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</si>
  <si>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</si>
  <si>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</si>
  <si>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</si>
  <si>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</si>
  <si>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</si>
  <si>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</si>
  <si>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</si>
  <si>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</si>
  <si>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</si>
  <si>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</si>
  <si>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</si>
  <si>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</si>
  <si>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</si>
  <si>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</si>
  <si>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</si>
  <si>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</si>
  <si>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</si>
  <si>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</si>
  <si>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</si>
  <si>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</si>
  <si>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</si>
  <si>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</si>
  <si>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</si>
  <si>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</si>
  <si>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</si>
  <si>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</si>
  <si>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</si>
  <si>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</si>
  <si>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</si>
  <si>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</si>
  <si>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</si>
  <si>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</si>
  <si>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</si>
  <si>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</si>
  <si>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</si>
  <si>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</si>
  <si>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</si>
  <si>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</si>
  <si>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</si>
  <si>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</si>
  <si>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</si>
  <si>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</si>
  <si>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</si>
  <si>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</si>
  <si>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</si>
  <si>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</si>
  <si>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</si>
  <si>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</si>
  <si>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</si>
  <si>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</si>
  <si>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</si>
  <si>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</si>
  <si>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</si>
  <si>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</si>
  <si>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</si>
  <si>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</si>
  <si>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</si>
  <si>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</si>
  <si>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</si>
  <si>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</si>
  <si>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</si>
  <si>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</si>
  <si>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</si>
  <si>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</si>
  <si>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</si>
  <si>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</si>
  <si>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</si>
  <si>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</si>
  <si>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</si>
  <si>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</si>
  <si>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</si>
  <si>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</si>
  <si>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</si>
  <si>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</si>
  <si>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</si>
  <si>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</si>
  <si>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</si>
  <si>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</si>
  <si>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</si>
  <si>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</si>
  <si>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</si>
  <si>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</si>
  <si>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</si>
  <si>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</si>
  <si>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</si>
  <si>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</si>
  <si>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</si>
  <si>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</si>
  <si>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</si>
  <si>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</si>
  <si>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</si>
  <si>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</si>
  <si>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</si>
  <si>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</si>
  <si>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</si>
  <si>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</si>
  <si>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</si>
  <si>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</si>
  <si>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</si>
  <si>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</si>
  <si>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</si>
  <si>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</si>
  <si>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</si>
  <si>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</si>
  <si>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</si>
  <si>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</si>
  <si>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</si>
  <si>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</si>
  <si>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</si>
  <si>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</si>
  <si>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</si>
  <si>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</si>
  <si>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</si>
  <si>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</si>
  <si>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</si>
  <si>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</si>
  <si>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</si>
  <si>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</si>
  <si>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</si>
  <si>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</si>
  <si>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</si>
  <si>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</si>
  <si>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</si>
  <si>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</si>
  <si>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</si>
  <si>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</si>
  <si>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</si>
  <si>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</si>
  <si>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</si>
  <si>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</si>
  <si>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</si>
  <si>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</si>
  <si>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</si>
  <si>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</si>
  <si>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</si>
  <si>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</si>
  <si>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</si>
  <si>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</si>
  <si>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</si>
  <si>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</si>
  <si>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</si>
  <si>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</si>
  <si>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</si>
  <si>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</si>
  <si>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</si>
  <si>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</si>
  <si>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</si>
  <si>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</si>
  <si>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</si>
  <si>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</si>
  <si>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</si>
  <si>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</si>
  <si>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</si>
  <si>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</si>
  <si>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</si>
  <si>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</si>
  <si>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</si>
  <si>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</si>
  <si>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</si>
  <si>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</si>
  <si>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</si>
  <si>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</si>
  <si>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</si>
  <si>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</si>
  <si>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</si>
  <si>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</si>
  <si>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</si>
  <si>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</si>
  <si>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</si>
  <si>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</si>
  <si>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</si>
  <si>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</si>
  <si>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</si>
  <si>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</si>
  <si>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</si>
  <si>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</si>
  <si>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</si>
  <si>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</si>
  <si>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</si>
  <si>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</si>
  <si>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</si>
  <si>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</si>
  <si>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</si>
  <si>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</si>
  <si>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</si>
  <si>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</si>
  <si>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</si>
  <si>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</si>
  <si>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</si>
  <si>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</si>
  <si>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</si>
  <si>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</si>
  <si>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</si>
  <si>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</si>
  <si>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</si>
  <si>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</si>
  <si>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</si>
  <si>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</si>
  <si>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</si>
  <si>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</si>
  <si>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</si>
  <si>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</si>
  <si>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</si>
  <si>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</si>
  <si>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</si>
  <si>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</si>
  <si>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</si>
  <si>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</si>
  <si>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</si>
  <si>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</si>
  <si>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</si>
  <si>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</si>
  <si>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</si>
  <si>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</si>
  <si>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</si>
  <si>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</si>
  <si>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</si>
  <si>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</si>
  <si>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</si>
  <si>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</si>
  <si>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</si>
  <si>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</si>
  <si>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</si>
  <si>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</si>
  <si>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</si>
  <si>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</si>
  <si>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</si>
  <si>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</si>
  <si>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</si>
  <si>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</si>
  <si>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</si>
  <si>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</si>
  <si>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</si>
  <si>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</si>
  <si>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</si>
  <si>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</si>
  <si>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</si>
  <si>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</si>
  <si>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</si>
  <si>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</si>
  <si>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</si>
  <si>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</si>
  <si>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</si>
  <si>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</si>
  <si>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</si>
  <si>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</si>
  <si>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</si>
  <si>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</si>
  <si>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</si>
  <si>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</si>
  <si>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</si>
  <si>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</si>
  <si>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</si>
  <si>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</si>
  <si>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</si>
  <si>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</si>
  <si>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</si>
  <si>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</si>
  <si>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</si>
  <si>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</si>
  <si>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</si>
  <si>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</si>
  <si>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</si>
  <si>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</si>
  <si>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</si>
  <si>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</si>
  <si>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</si>
  <si>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</si>
  <si>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</si>
  <si>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</si>
  <si>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</si>
  <si>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</si>
  <si>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</si>
  <si>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</si>
  <si>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</si>
  <si>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</si>
  <si>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</si>
  <si>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</si>
  <si>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</si>
  <si>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</si>
  <si>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</si>
  <si>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</si>
  <si>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</si>
  <si>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</si>
  <si>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</si>
  <si>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</si>
  <si>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</si>
  <si>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</si>
  <si>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</si>
  <si>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</si>
  <si>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</si>
  <si>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</si>
  <si>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</si>
  <si>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</si>
  <si>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</si>
  <si>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</si>
  <si>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</si>
  <si>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</si>
  <si>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</si>
  <si>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</si>
  <si>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</si>
  <si>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</si>
  <si>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</si>
  <si>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</si>
  <si>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</si>
  <si>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</si>
  <si>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</si>
  <si>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</si>
  <si>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</si>
  <si>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</si>
  <si>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</si>
  <si>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</si>
  <si>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</si>
  <si>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</si>
  <si>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</si>
  <si>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</si>
  <si>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</si>
  <si>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</si>
  <si>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</si>
  <si>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</si>
  <si>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</si>
  <si>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</si>
  <si>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</si>
  <si>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</si>
  <si>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</si>
  <si>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</si>
  <si>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</si>
  <si>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</si>
  <si>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</si>
  <si>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</si>
  <si>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</si>
  <si>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</si>
  <si>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</si>
  <si>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</si>
  <si>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</si>
  <si>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</si>
  <si>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</si>
  <si>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</si>
  <si>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</si>
  <si>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</si>
  <si>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</si>
  <si>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</si>
  <si>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</si>
  <si>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</si>
  <si>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</si>
  <si>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</si>
  <si>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</si>
  <si>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</si>
  <si>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</si>
  <si>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</si>
  <si>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</si>
  <si>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</si>
  <si>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</si>
  <si>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</si>
  <si>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</si>
  <si>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</si>
  <si>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</si>
  <si>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</si>
  <si>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</si>
  <si>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</si>
  <si>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</si>
  <si>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</si>
  <si>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</si>
  <si>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</si>
  <si>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</si>
  <si>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</si>
  <si>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</si>
  <si>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</si>
  <si>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</si>
  <si>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</si>
  <si>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</si>
  <si>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</si>
  <si>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</si>
  <si>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</si>
  <si>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</si>
  <si>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</si>
  <si>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</si>
  <si>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</si>
  <si>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</si>
  <si>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</si>
  <si>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</si>
  <si>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</si>
  <si>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</si>
  <si>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</si>
  <si>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</si>
  <si>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</si>
  <si>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</si>
  <si>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</si>
  <si>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</si>
  <si>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</si>
  <si>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</si>
  <si>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</si>
  <si>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</si>
  <si>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</si>
  <si>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</si>
  <si>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</si>
  <si>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</si>
  <si>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</si>
  <si>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</si>
  <si>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</si>
  <si>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</si>
  <si>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</si>
  <si>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</si>
  <si>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</si>
  <si>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</si>
  <si>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</si>
  <si>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</si>
  <si>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</si>
  <si>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</si>
  <si>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</si>
  <si>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</si>
  <si>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</si>
  <si>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</si>
  <si>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</si>
  <si>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</si>
  <si>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</si>
  <si>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</si>
  <si>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</si>
  <si>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</si>
  <si>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</si>
  <si>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</si>
  <si>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</si>
  <si>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</si>
  <si>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</si>
  <si>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</si>
  <si>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</si>
  <si>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</si>
  <si>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</si>
  <si>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</si>
  <si>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</si>
  <si>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</si>
  <si>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</si>
  <si>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</si>
  <si>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</si>
  <si>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</si>
  <si>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</si>
  <si>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</si>
  <si>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</si>
  <si>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</si>
  <si>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</si>
  <si>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</si>
  <si>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</si>
  <si>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</si>
  <si>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</si>
  <si>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</si>
  <si>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</si>
  <si>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</si>
  <si>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</si>
  <si>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</si>
  <si>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</si>
  <si>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</si>
  <si>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</si>
  <si>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</si>
  <si>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</si>
  <si>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</si>
  <si>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</si>
  <si>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</si>
  <si>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</si>
  <si>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</si>
  <si>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</si>
  <si>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</si>
  <si>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</si>
  <si>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</si>
  <si>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</si>
  <si>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</si>
  <si>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</si>
  <si>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</si>
  <si>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</si>
  <si>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</si>
  <si>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</si>
  <si>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</si>
  <si>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</si>
  <si>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</si>
  <si>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</si>
  <si>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</si>
  <si>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</si>
  <si>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</si>
  <si>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</si>
  <si>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</si>
  <si>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</si>
  <si>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</si>
  <si>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</si>
  <si>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</si>
  <si>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</si>
  <si>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</si>
  <si>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</si>
  <si>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</si>
  <si>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</si>
  <si>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</si>
  <si>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</si>
  <si>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</si>
  <si>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</si>
  <si>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</si>
  <si>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</si>
  <si>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</si>
  <si>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</si>
  <si>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</si>
  <si>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</si>
  <si>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</si>
  <si>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</si>
  <si>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</si>
  <si>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</si>
  <si>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</si>
  <si>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</si>
  <si>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</si>
  <si>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</si>
  <si>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</si>
  <si>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</si>
  <si>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</si>
  <si>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</si>
  <si>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</si>
  <si>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</si>
  <si>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</si>
  <si>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</si>
  <si>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</si>
  <si>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</si>
  <si>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</si>
  <si>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</si>
  <si>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</si>
  <si>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</si>
  <si>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</si>
  <si>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</si>
  <si>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</si>
  <si>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</si>
  <si>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</si>
  <si>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</si>
  <si>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</si>
  <si>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</si>
  <si>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</si>
  <si>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</si>
  <si>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</si>
  <si>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</si>
  <si>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</si>
  <si>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</si>
  <si>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</si>
  <si>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</si>
  <si>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</si>
  <si>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</si>
  <si>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</si>
  <si>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</si>
  <si>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</si>
  <si>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</si>
  <si>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</si>
  <si>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</si>
  <si>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</si>
  <si>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</si>
  <si>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</si>
  <si>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</si>
  <si>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</si>
  <si>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</si>
  <si>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</si>
  <si>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</si>
  <si>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</si>
  <si>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</si>
  <si>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</si>
  <si>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</si>
  <si>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</si>
  <si>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</si>
  <si>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</si>
  <si>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</si>
  <si>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</si>
  <si>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</si>
  <si>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</si>
  <si>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</si>
  <si>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</si>
  <si>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</si>
  <si>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</si>
  <si>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</si>
  <si>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</si>
  <si>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</si>
  <si>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</si>
  <si>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</si>
  <si>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</si>
  <si>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</si>
  <si>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</si>
  <si>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</si>
  <si>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</si>
  <si>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</si>
  <si>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</si>
  <si>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</si>
  <si>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</si>
  <si>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</si>
  <si>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</si>
  <si>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</si>
  <si>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</si>
  <si>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</si>
  <si>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</si>
  <si>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</si>
  <si>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</si>
  <si>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</si>
  <si>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</si>
  <si>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</si>
  <si>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</si>
  <si>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</si>
  <si>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</si>
  <si>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</si>
  <si>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</si>
  <si>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</si>
  <si>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</si>
  <si>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</si>
  <si>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</si>
  <si>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</si>
  <si>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</si>
  <si>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</si>
  <si>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</si>
  <si>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</si>
  <si>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</si>
  <si>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</si>
  <si>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</si>
  <si>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</si>
  <si>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</si>
  <si>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</si>
  <si>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</si>
  <si>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</si>
  <si>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</si>
  <si>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</si>
  <si>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</si>
  <si>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</si>
  <si>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</si>
  <si>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</si>
  <si>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</si>
  <si>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</si>
  <si>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</si>
  <si>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</si>
  <si>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</si>
  <si>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</si>
  <si>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</si>
  <si>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</si>
  <si>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</si>
  <si>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</si>
  <si>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</si>
  <si>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</si>
  <si>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</si>
  <si>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</si>
  <si>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</si>
  <si>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</si>
  <si>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</si>
  <si>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</si>
  <si>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</si>
  <si>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</si>
  <si>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</si>
  <si>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</si>
  <si>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</si>
  <si>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</si>
  <si>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</si>
  <si>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</si>
  <si>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</si>
  <si>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</si>
  <si>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</si>
  <si>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</si>
  <si>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</si>
  <si>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</si>
  <si>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</si>
  <si>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</si>
  <si>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</si>
  <si>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</si>
  <si>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</si>
  <si>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</si>
  <si>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</si>
  <si>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</si>
  <si>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</si>
  <si>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</si>
  <si>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</si>
  <si>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</si>
  <si>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</si>
  <si>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</si>
  <si>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</si>
  <si>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</si>
  <si>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</si>
  <si>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</si>
  <si>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</si>
  <si>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</si>
  <si>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</si>
  <si>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</si>
  <si>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</si>
  <si>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</si>
  <si>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</si>
  <si>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</si>
  <si>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</si>
  <si>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</si>
  <si>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</si>
  <si>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</si>
  <si>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</si>
  <si>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</si>
  <si>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</si>
  <si>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</si>
  <si>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</si>
  <si>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</si>
  <si>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</si>
  <si>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</si>
  <si>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</si>
  <si>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</si>
  <si>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</si>
  <si>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</si>
  <si>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</si>
  <si>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</si>
  <si>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</si>
  <si>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</si>
  <si>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</si>
  <si>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</si>
  <si>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</si>
  <si>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</si>
  <si>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</si>
  <si>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</si>
  <si>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</si>
  <si>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</si>
  <si>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</si>
  <si>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</si>
  <si>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</si>
  <si>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</si>
  <si>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</si>
  <si>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</si>
  <si>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</si>
  <si>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</si>
  <si>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</si>
  <si>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</si>
  <si>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</si>
  <si>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</si>
  <si>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</si>
  <si>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</si>
  <si>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</si>
  <si>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</si>
  <si>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</si>
  <si>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</si>
  <si>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</si>
  <si>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</si>
  <si>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</si>
  <si>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</si>
  <si>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</si>
  <si>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</si>
  <si>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</si>
  <si>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</si>
  <si>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</si>
  <si>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</si>
  <si>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</si>
  <si>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</si>
  <si>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</si>
  <si>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</si>
  <si>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</si>
  <si>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</si>
  <si>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</si>
  <si>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</si>
  <si>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</si>
  <si>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</si>
  <si>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</si>
  <si>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</si>
  <si>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</si>
  <si>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</si>
  <si>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</si>
  <si>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</si>
  <si>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</si>
  <si>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</si>
  <si>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</si>
  <si>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</si>
  <si>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</si>
  <si>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</si>
  <si>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</si>
  <si>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</si>
  <si>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</si>
  <si>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</si>
  <si>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</si>
  <si>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</si>
  <si>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</si>
  <si>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</si>
  <si>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</si>
  <si>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</si>
  <si>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</si>
  <si>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</si>
  <si>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</si>
  <si>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</si>
  <si>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</si>
  <si>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</si>
  <si>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</si>
  <si>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</si>
  <si>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</si>
  <si>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</si>
  <si>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</si>
  <si>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</si>
  <si>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</si>
  <si>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</si>
  <si>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</si>
  <si>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</si>
  <si>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</si>
  <si>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</si>
  <si>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</si>
  <si>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</si>
  <si>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</si>
  <si>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</si>
  <si>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</si>
  <si>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</si>
  <si>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</si>
  <si>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</si>
  <si>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</si>
  <si>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</si>
  <si>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</si>
  <si>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</si>
  <si>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</si>
  <si>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</si>
  <si>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</si>
  <si>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</si>
  <si>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</si>
  <si>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</si>
  <si>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</si>
  <si>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</si>
  <si>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</si>
  <si>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</si>
  <si>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</si>
  <si>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</si>
  <si>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</si>
  <si>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</si>
  <si>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</si>
  <si>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</si>
  <si>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</si>
  <si>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</si>
  <si>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</si>
  <si>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</si>
  <si>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</si>
  <si>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</si>
  <si>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</si>
  <si>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</si>
  <si>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</si>
  <si>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</si>
  <si>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</si>
  <si>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</si>
  <si>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</si>
  <si>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</si>
  <si>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</si>
  <si>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</si>
  <si>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</si>
  <si>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</si>
  <si>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</si>
  <si>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</si>
  <si>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</si>
  <si>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</si>
  <si>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</si>
  <si>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</si>
  <si>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</si>
  <si>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</si>
  <si>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</si>
  <si>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</si>
  <si>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</si>
  <si>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</si>
  <si>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</si>
  <si>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</si>
  <si>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</si>
  <si>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</si>
  <si>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</si>
  <si>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</si>
  <si>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</si>
  <si>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</si>
  <si>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</si>
  <si>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</si>
  <si>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</si>
  <si>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</si>
  <si>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</si>
  <si>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</si>
  <si>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</si>
  <si>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</si>
  <si>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</si>
  <si>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</si>
  <si>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</si>
  <si>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</si>
  <si>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</si>
  <si>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</si>
  <si>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</si>
  <si>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</si>
  <si>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</si>
  <si>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</si>
  <si>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</si>
  <si>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</si>
  <si>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</si>
  <si>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</si>
  <si>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</si>
  <si>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</si>
  <si>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</si>
  <si>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</si>
  <si>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</si>
  <si>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</si>
  <si>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</si>
  <si>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</si>
  <si>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</si>
  <si>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</si>
  <si>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</si>
  <si>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</si>
  <si>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</si>
  <si>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</si>
  <si>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</si>
  <si>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</si>
  <si>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</si>
  <si>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</si>
  <si>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</si>
  <si>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</si>
  <si>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</si>
  <si>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</si>
  <si>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</si>
  <si>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</si>
  <si>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</si>
  <si>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</si>
  <si>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</si>
  <si>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</si>
  <si>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</si>
  <si>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</si>
  <si>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</si>
  <si>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</si>
  <si>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</si>
  <si>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</si>
  <si>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</si>
  <si>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</si>
  <si>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</si>
  <si>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</si>
  <si>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</si>
  <si>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</si>
  <si>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</si>
  <si>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</si>
  <si>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</si>
  <si>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</si>
  <si>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</si>
  <si>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</si>
  <si>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</si>
  <si>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</si>
  <si>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</si>
  <si>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</si>
  <si>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</si>
  <si>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</si>
  <si>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</si>
  <si>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</si>
  <si>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</si>
  <si>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</si>
  <si>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</si>
  <si>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</si>
  <si>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</si>
  <si>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</si>
  <si>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</si>
  <si>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</si>
  <si>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</si>
  <si>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</si>
  <si>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</si>
  <si>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</si>
  <si>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</si>
  <si>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</si>
  <si>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</si>
  <si>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</si>
  <si>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</si>
  <si>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</si>
  <si>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</si>
  <si>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</si>
  <si>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</si>
  <si>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</si>
  <si>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</si>
  <si>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</si>
  <si>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</si>
  <si>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</si>
  <si>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</si>
  <si>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</si>
  <si>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</si>
  <si>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</si>
  <si>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</si>
  <si>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</si>
  <si>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</si>
  <si>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</si>
  <si>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</si>
  <si>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</si>
  <si>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</si>
  <si>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</si>
  <si>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</si>
  <si>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</si>
  <si>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</si>
  <si>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</si>
  <si>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</si>
  <si>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</si>
  <si>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</si>
  <si>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</si>
  <si>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</si>
  <si>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</si>
  <si>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</si>
  <si>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</si>
  <si>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</si>
  <si>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</si>
  <si>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</si>
  <si>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</si>
  <si>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</si>
  <si>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</si>
  <si>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</si>
  <si>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</si>
  <si>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</si>
  <si>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</si>
  <si>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</si>
  <si>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</si>
  <si>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</si>
  <si>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</si>
  <si>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</si>
  <si>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</si>
  <si>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</si>
  <si>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</si>
  <si>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</si>
  <si>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</si>
  <si>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</si>
  <si>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</si>
  <si>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</si>
  <si>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</si>
  <si>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</si>
  <si>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</si>
  <si>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</si>
  <si>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</si>
  <si>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</si>
  <si>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</si>
  <si>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</si>
  <si>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</si>
  <si>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</si>
  <si>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</si>
  <si>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</si>
  <si>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</si>
  <si>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</si>
  <si>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</si>
  <si>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</si>
  <si>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</si>
  <si>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</si>
  <si>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</si>
  <si>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</si>
  <si>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</si>
  <si>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</si>
  <si>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</si>
  <si>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</si>
  <si>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</si>
  <si>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</si>
  <si>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</si>
  <si>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</si>
  <si>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</si>
  <si>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</si>
  <si>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</si>
  <si>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</si>
  <si>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</si>
  <si>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</si>
  <si>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</si>
  <si>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</si>
  <si>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</si>
  <si>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</si>
  <si>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</si>
  <si>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</si>
  <si>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</si>
  <si>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</si>
  <si>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</si>
  <si>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</si>
  <si>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</si>
  <si>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</si>
  <si>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</si>
  <si>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</si>
  <si>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</si>
  <si>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</si>
  <si>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</si>
  <si>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</si>
  <si>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</si>
  <si>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</si>
  <si>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</si>
  <si>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</si>
  <si>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</si>
  <si>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</si>
  <si>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</si>
  <si>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</si>
  <si>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</si>
  <si>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</si>
  <si>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</si>
  <si>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</si>
  <si>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</si>
  <si>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</si>
  <si>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</si>
  <si>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</si>
  <si>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</si>
  <si>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</si>
  <si>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</si>
  <si>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</si>
  <si>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</si>
  <si>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</si>
  <si>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</si>
  <si>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</si>
  <si>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</si>
  <si>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</si>
  <si>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</si>
  <si>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</si>
  <si>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</si>
  <si>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</si>
  <si>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</si>
  <si>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</si>
  <si>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</si>
  <si>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</si>
  <si>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</si>
  <si>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</si>
  <si>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</si>
  <si>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</si>
  <si>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</si>
  <si>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</si>
  <si>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</si>
  <si>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</si>
  <si>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</si>
  <si>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</si>
  <si>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</si>
  <si>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</si>
  <si>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</si>
  <si>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</si>
  <si>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</si>
  <si>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</si>
  <si>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</si>
  <si>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</si>
  <si>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</si>
  <si>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</si>
  <si>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</si>
  <si>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</si>
  <si>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</si>
  <si>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</si>
  <si>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</si>
  <si>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</si>
  <si>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</si>
  <si>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</si>
  <si>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</si>
  <si>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</si>
  <si>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</si>
  <si>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</si>
  <si>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</si>
  <si>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</si>
  <si>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</si>
  <si>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</si>
  <si>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</si>
  <si>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</si>
  <si>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</si>
  <si>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</si>
  <si>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</si>
  <si>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</si>
  <si>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</si>
  <si>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</si>
  <si>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</si>
  <si>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</si>
  <si>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</si>
  <si>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</si>
  <si>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</si>
  <si>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</si>
  <si>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</si>
  <si>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</si>
  <si>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</si>
  <si>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</si>
  <si>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</si>
  <si>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</si>
  <si>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</si>
  <si>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</si>
  <si>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</si>
  <si>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</si>
  <si>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</si>
  <si>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</si>
  <si>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</si>
  <si>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</si>
  <si>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</si>
  <si>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</si>
  <si>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</si>
  <si>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</si>
  <si>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</si>
  <si>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</si>
  <si>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</si>
  <si>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</si>
  <si>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</si>
  <si>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</si>
  <si>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</si>
  <si>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</si>
  <si>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</si>
  <si>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</si>
  <si>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</si>
  <si>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</si>
  <si>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</si>
  <si>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</si>
  <si>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</si>
  <si>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</si>
  <si>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</si>
  <si>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</si>
  <si>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</si>
  <si>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</si>
  <si>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</si>
  <si>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</si>
  <si>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</si>
  <si>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</si>
  <si>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</si>
  <si>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</si>
  <si>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</si>
  <si>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</si>
  <si>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</si>
  <si>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</si>
  <si>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</si>
  <si>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</si>
  <si>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</si>
  <si>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</si>
  <si>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</si>
  <si>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</si>
  <si>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</si>
  <si>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</si>
  <si>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</si>
  <si>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</si>
  <si>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</si>
  <si>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</si>
  <si>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</si>
  <si>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</si>
  <si>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</si>
  <si>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</si>
  <si>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</si>
  <si>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</si>
  <si>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</si>
  <si>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</si>
  <si>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</si>
  <si>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</si>
  <si>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</si>
  <si>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</si>
  <si>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</si>
  <si>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</si>
  <si>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</si>
  <si>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</si>
  <si>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</si>
  <si>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</si>
  <si>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</si>
  <si>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</si>
  <si>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</si>
  <si>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</si>
  <si>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</si>
  <si>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</si>
  <si>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</si>
  <si>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</si>
  <si>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</si>
  <si>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</si>
  <si>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</si>
  <si>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</si>
  <si>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</si>
  <si>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</si>
  <si>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</si>
  <si>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</si>
  <si>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</si>
  <si>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</si>
  <si>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</si>
  <si>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</si>
  <si>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</si>
  <si>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</si>
  <si>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</si>
  <si>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</si>
  <si>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</si>
  <si>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</si>
  <si>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</si>
  <si>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</si>
  <si>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</si>
  <si>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</si>
  <si>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</si>
  <si>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</si>
  <si>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</si>
  <si>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</si>
  <si>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</si>
  <si>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</si>
  <si>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</si>
  <si>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</si>
  <si>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</si>
  <si>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</si>
  <si>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</si>
  <si>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</si>
  <si>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</si>
  <si>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</si>
  <si>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</si>
  <si>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</si>
  <si>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</si>
  <si>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</si>
  <si>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</si>
  <si>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</si>
  <si>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</si>
  <si>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</si>
  <si>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</si>
  <si>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</si>
  <si>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</si>
  <si>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</si>
  <si>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</si>
  <si>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</si>
  <si>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</si>
  <si>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</si>
  <si>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</si>
  <si>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</si>
  <si>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</si>
  <si>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</si>
  <si>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</si>
  <si>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</si>
  <si>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</si>
  <si>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</si>
  <si>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</si>
  <si>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</si>
  <si>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</si>
  <si>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</si>
  <si>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</si>
  <si>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</si>
  <si>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</si>
  <si>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</si>
  <si>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</si>
  <si>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</si>
  <si>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</si>
  <si>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</si>
  <si>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</si>
  <si>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</si>
  <si>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</si>
  <si>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</si>
  <si>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</si>
  <si>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</si>
  <si>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</si>
  <si>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</si>
  <si>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</si>
  <si>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</si>
  <si>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</si>
  <si>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</si>
  <si>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</si>
  <si>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</si>
  <si>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</si>
  <si>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</si>
  <si>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</si>
  <si>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</si>
  <si>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</si>
  <si>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</si>
  <si>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</si>
  <si>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</si>
  <si>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</si>
  <si>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</si>
  <si>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</si>
  <si>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</si>
  <si>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</si>
  <si>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</si>
  <si>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</si>
  <si>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</si>
  <si>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</si>
  <si>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</si>
  <si>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</si>
  <si>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</si>
  <si>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</si>
  <si>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</si>
  <si>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</si>
  <si>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</si>
  <si>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</si>
  <si>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</si>
  <si>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</si>
  <si>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</si>
  <si>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</si>
  <si>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</si>
  <si>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</si>
  <si>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</si>
  <si>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</si>
  <si>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</si>
  <si>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</si>
  <si>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</si>
  <si>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</si>
  <si>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</si>
  <si>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</si>
  <si>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</si>
  <si>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</si>
  <si>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</si>
  <si>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</si>
  <si>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</si>
  <si>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</si>
  <si>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</si>
  <si>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</si>
  <si>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</si>
  <si>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</si>
  <si>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</si>
  <si>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</si>
  <si>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</si>
  <si>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</si>
  <si>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</si>
  <si>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</si>
  <si>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</si>
  <si>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</si>
  <si>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</si>
  <si>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</si>
  <si>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</si>
  <si>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</si>
  <si>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</si>
  <si>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</si>
  <si>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</si>
  <si>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</si>
  <si>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</si>
  <si>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</si>
  <si>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</si>
  <si>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</si>
  <si>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</si>
  <si>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</si>
  <si>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</si>
  <si>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</si>
  <si>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</si>
  <si>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</si>
  <si>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</si>
  <si>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</si>
  <si>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</si>
  <si>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</si>
  <si>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</si>
  <si>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</si>
  <si>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</si>
  <si>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</si>
  <si>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</si>
  <si>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</si>
  <si>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</si>
  <si>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</si>
  <si>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</si>
  <si>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</si>
  <si>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</si>
  <si>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</si>
  <si>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</si>
  <si>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</si>
  <si>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</si>
  <si>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</si>
  <si>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</si>
  <si>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</si>
  <si>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</si>
  <si>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</si>
  <si>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</si>
  <si>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</si>
  <si>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</si>
  <si>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</si>
  <si>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</si>
  <si>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</si>
  <si>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</si>
  <si>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</si>
  <si>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</si>
  <si>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</si>
  <si>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</si>
  <si>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</si>
  <si>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</si>
  <si>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</si>
  <si>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</si>
  <si>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</si>
  <si>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</si>
  <si>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</si>
  <si>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</si>
  <si>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</si>
  <si>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</si>
  <si>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</si>
  <si>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</si>
  <si>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</si>
  <si>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</si>
  <si>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</si>
  <si>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</si>
  <si>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</si>
  <si>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</si>
  <si>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</si>
  <si>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</si>
  <si>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</si>
  <si>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</si>
  <si>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</si>
  <si>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</si>
  <si>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</si>
  <si>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</si>
  <si>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</si>
  <si>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</si>
  <si>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</si>
  <si>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</si>
  <si>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</si>
  <si>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</si>
  <si>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</si>
  <si>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</si>
  <si>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</si>
  <si>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</si>
  <si>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</si>
  <si>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</si>
  <si>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</si>
  <si>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</si>
  <si>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</si>
  <si>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</si>
  <si>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</si>
  <si>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</si>
  <si>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</si>
  <si>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</si>
  <si>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</si>
  <si>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</si>
  <si>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</si>
  <si>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</si>
  <si>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</si>
  <si>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</si>
  <si>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</si>
  <si>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</si>
  <si>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</si>
  <si>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</si>
  <si>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</si>
  <si>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</si>
  <si>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</si>
  <si>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</si>
  <si>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</si>
  <si>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</si>
  <si>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</si>
  <si>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</si>
  <si>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</si>
  <si>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</si>
  <si>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</si>
  <si>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</si>
  <si>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</si>
  <si>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</si>
  <si>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</si>
  <si>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</si>
  <si>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</si>
  <si>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</si>
  <si>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</si>
  <si>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</si>
  <si>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</si>
  <si>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</si>
  <si>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</si>
  <si>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</si>
  <si>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</si>
  <si>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</si>
  <si>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</si>
  <si>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</si>
  <si>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</si>
  <si>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</si>
  <si>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</si>
  <si>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</si>
  <si>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</si>
  <si>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</si>
  <si>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</si>
  <si>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</si>
  <si>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</si>
  <si>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</si>
  <si>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</si>
  <si>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</si>
  <si>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</si>
  <si>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</si>
  <si>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</si>
  <si>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</si>
  <si>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</si>
  <si>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</si>
  <si>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</si>
  <si>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</si>
  <si>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</si>
  <si>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</si>
  <si>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</si>
  <si>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</si>
  <si>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</si>
  <si>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</si>
  <si>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</si>
  <si>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</si>
  <si>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</si>
  <si>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</si>
  <si>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</si>
  <si>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</si>
  <si>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</si>
  <si>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</si>
  <si>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</si>
  <si>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</si>
  <si>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</si>
  <si>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</si>
  <si>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</si>
  <si>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</si>
  <si>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</si>
  <si>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</si>
  <si>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</si>
  <si>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</si>
  <si>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</si>
  <si>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</si>
  <si>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</si>
  <si>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</si>
  <si>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</si>
  <si>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</si>
  <si>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</si>
  <si>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</si>
  <si>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</si>
  <si>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</si>
  <si>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</si>
  <si>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</si>
  <si>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</si>
  <si>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</si>
  <si>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</si>
  <si>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</si>
  <si>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</si>
  <si>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</si>
  <si>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</si>
  <si>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</si>
  <si>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</si>
  <si>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</si>
  <si>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</si>
  <si>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</si>
  <si>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</si>
  <si>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</si>
  <si>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</si>
  <si>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</si>
  <si>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</si>
  <si>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</si>
  <si>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</si>
  <si>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</si>
  <si>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</si>
  <si>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</si>
  <si>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</si>
  <si>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</si>
  <si>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</si>
  <si>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</si>
  <si>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</si>
  <si>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</si>
  <si>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</si>
  <si>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</si>
  <si>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</si>
  <si>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</si>
  <si>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</si>
  <si>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</si>
  <si>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</si>
  <si>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</si>
  <si>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</si>
  <si>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</si>
  <si>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</si>
  <si>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</si>
  <si>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</si>
  <si>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</si>
  <si>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</si>
  <si>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</si>
  <si>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</si>
  <si>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</si>
  <si>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</si>
  <si>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</si>
  <si>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</si>
  <si>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</si>
  <si>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</si>
  <si>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</si>
  <si>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</si>
  <si>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</si>
  <si>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</si>
  <si>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</si>
  <si>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</si>
  <si>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</si>
  <si>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</si>
  <si>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</si>
  <si>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</si>
  <si>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</si>
  <si>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</si>
  <si>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</si>
  <si>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</si>
  <si>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</si>
  <si>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</si>
  <si>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</si>
  <si>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</si>
  <si>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</si>
  <si>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</si>
  <si>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</si>
  <si>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</si>
  <si>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</si>
  <si>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</si>
  <si>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</si>
  <si>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</si>
  <si>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</si>
  <si>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</si>
  <si>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</si>
  <si>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</si>
  <si>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</si>
  <si>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</si>
  <si>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</si>
  <si>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</si>
  <si>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</si>
  <si>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</si>
  <si>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</si>
  <si>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</si>
  <si>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</si>
  <si>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</si>
  <si>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</si>
  <si>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</si>
  <si>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</si>
  <si>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</si>
  <si>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</si>
  <si>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</si>
  <si>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</si>
  <si>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</si>
  <si>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</si>
  <si>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</si>
  <si>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</si>
  <si>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</si>
  <si>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</si>
  <si>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</si>
  <si>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</si>
  <si>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</si>
  <si>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</si>
  <si>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</si>
  <si>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</si>
  <si>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</si>
  <si>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</si>
  <si>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</si>
  <si>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</si>
  <si>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</si>
  <si>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</si>
  <si>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</si>
  <si>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</si>
  <si>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</si>
  <si>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</si>
  <si>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</si>
  <si>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</si>
  <si>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</si>
  <si>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</si>
  <si>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</si>
  <si>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</si>
  <si>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</si>
  <si>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</si>
  <si>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</si>
  <si>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</si>
  <si>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</si>
  <si>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</si>
  <si>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</si>
  <si>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</si>
  <si>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</si>
  <si>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</si>
  <si>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</si>
  <si>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</si>
  <si>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</si>
  <si>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</si>
  <si>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</si>
  <si>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</si>
  <si>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</si>
  <si>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</si>
  <si>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</si>
  <si>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</si>
  <si>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</si>
  <si>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</si>
  <si>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</si>
  <si>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</si>
  <si>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</si>
  <si>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</si>
  <si>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</si>
  <si>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</si>
  <si>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</si>
  <si>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</si>
  <si>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</si>
  <si>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</si>
  <si>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</si>
  <si>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</si>
  <si>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</si>
  <si>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</si>
  <si>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</si>
  <si>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</si>
  <si>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</si>
  <si>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</si>
  <si>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</si>
  <si>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</si>
  <si>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</si>
  <si>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</si>
  <si>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</si>
  <si>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</si>
  <si>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</si>
  <si>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</si>
  <si>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</si>
  <si>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</si>
  <si>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</si>
  <si>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</si>
  <si>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</si>
  <si>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</si>
  <si>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</si>
  <si>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</si>
  <si>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</si>
  <si>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</si>
  <si>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</si>
  <si>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</si>
  <si>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</si>
  <si>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</si>
  <si>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</si>
  <si>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</si>
  <si>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</si>
  <si>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</si>
  <si>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</si>
  <si>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</si>
  <si>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</si>
  <si>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</si>
  <si>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</si>
  <si>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</si>
  <si>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</si>
  <si>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</si>
  <si>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</si>
  <si>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</si>
  <si>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</si>
  <si>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</si>
  <si>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</si>
  <si>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</si>
  <si>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</si>
  <si>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</si>
  <si>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</si>
  <si>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</si>
  <si>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</si>
  <si>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</si>
  <si>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</si>
  <si>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</si>
  <si>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</si>
  <si>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</si>
  <si>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</si>
  <si>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</si>
  <si>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</si>
  <si>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</si>
  <si>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</si>
  <si>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</si>
  <si>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</si>
  <si>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</si>
  <si>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</si>
  <si>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</si>
  <si>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</si>
  <si>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</si>
  <si>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</si>
  <si>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</si>
  <si>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</si>
  <si>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</si>
  <si>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</si>
  <si>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</si>
  <si>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</si>
  <si>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</si>
  <si>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</si>
  <si>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</si>
  <si>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</si>
  <si>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</si>
  <si>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</si>
  <si>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</si>
  <si>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</si>
  <si>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</si>
  <si>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</si>
  <si>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</si>
  <si>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</si>
  <si>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</si>
  <si>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</si>
  <si>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</si>
  <si>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</si>
  <si>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</si>
  <si>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</si>
  <si>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</si>
  <si>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</si>
  <si>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</si>
  <si>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</si>
  <si>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</si>
  <si>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</si>
  <si>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</si>
  <si>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</si>
  <si>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</si>
  <si>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</si>
  <si>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</si>
  <si>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</si>
  <si>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</si>
  <si>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</si>
  <si>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</si>
  <si>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</si>
  <si>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</si>
  <si>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</si>
  <si>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</si>
  <si>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</si>
  <si>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</si>
  <si>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</si>
  <si>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</si>
  <si>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</si>
  <si>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</si>
  <si>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</si>
  <si>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</si>
  <si>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</si>
  <si>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</si>
  <si>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</si>
  <si>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</si>
  <si>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</si>
  <si>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</si>
  <si>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</si>
  <si>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</si>
  <si>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</si>
  <si>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</si>
  <si>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</si>
  <si>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</si>
  <si>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</si>
  <si>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</si>
  <si>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</si>
  <si>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</si>
  <si>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</si>
  <si>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</si>
  <si>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</si>
  <si>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</si>
  <si>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</si>
  <si>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</si>
  <si>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</si>
  <si>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</si>
  <si>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</si>
  <si>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</si>
  <si>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</si>
  <si>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</si>
  <si>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</si>
  <si>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</si>
  <si>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</si>
  <si>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</si>
  <si>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</si>
  <si>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</si>
  <si>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</si>
  <si>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</si>
  <si>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</si>
  <si>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</si>
  <si>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</si>
  <si>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</si>
  <si>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</si>
  <si>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</si>
  <si>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</si>
  <si>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</si>
  <si>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</si>
  <si>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</si>
  <si>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</si>
  <si>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</si>
  <si>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</si>
  <si>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</si>
  <si>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</si>
  <si>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</si>
  <si>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</si>
  <si>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</si>
  <si>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</si>
  <si>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</si>
  <si>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</si>
  <si>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</si>
  <si>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</si>
  <si>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</si>
  <si>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</si>
  <si>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</si>
  <si>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</si>
  <si>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</si>
  <si>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</si>
  <si>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</si>
  <si>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</si>
  <si>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</si>
  <si>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</si>
  <si>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</si>
  <si>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</si>
  <si>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</si>
  <si>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</si>
  <si>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</si>
  <si>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</si>
  <si>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</si>
  <si>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</si>
  <si>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</si>
  <si>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</si>
  <si>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</si>
  <si>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</si>
  <si>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</si>
  <si>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</si>
  <si>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</si>
  <si>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</si>
  <si>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</si>
  <si>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</si>
  <si>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</si>
  <si>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</si>
  <si>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</si>
  <si>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</si>
  <si>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</si>
  <si>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</si>
  <si>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</si>
  <si>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</si>
  <si>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</si>
  <si>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</si>
  <si>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</si>
  <si>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</si>
  <si>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</si>
  <si>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</si>
  <si>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</si>
  <si>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</si>
  <si>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</si>
  <si>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</si>
  <si>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</si>
  <si>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</si>
  <si>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</si>
  <si>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</si>
  <si>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</si>
  <si>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</si>
  <si>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</si>
  <si>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</si>
  <si>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</si>
  <si>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</si>
  <si>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</si>
  <si>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</si>
  <si>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</si>
  <si>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</si>
  <si>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</si>
  <si>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</si>
  <si>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</si>
  <si>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</si>
  <si>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</si>
  <si>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</si>
  <si>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</si>
  <si>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</si>
  <si>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</si>
  <si>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</si>
  <si>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</si>
  <si>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</si>
  <si>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</si>
  <si>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</si>
  <si>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</si>
  <si>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</si>
  <si>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</si>
  <si>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</si>
  <si>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</si>
  <si>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</si>
  <si>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</si>
  <si>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</si>
  <si>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</si>
  <si>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</si>
  <si>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</si>
  <si>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</si>
  <si>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</si>
  <si>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</si>
  <si>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</si>
  <si>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</si>
  <si>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</si>
  <si>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</si>
  <si>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</si>
  <si>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</si>
  <si>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</si>
  <si>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</si>
  <si>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</si>
  <si>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</si>
  <si>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</si>
  <si>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</si>
  <si>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</si>
  <si>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</si>
  <si>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</si>
  <si>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</si>
  <si>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</si>
  <si>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</si>
  <si>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</si>
  <si>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</si>
  <si>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</si>
  <si>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</si>
  <si>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</si>
  <si>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</si>
  <si>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</si>
  <si>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</si>
  <si>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</si>
  <si>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</si>
  <si>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</si>
  <si>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</si>
  <si>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</si>
  <si>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</si>
  <si>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</si>
  <si>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</si>
  <si>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</si>
  <si>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</si>
  <si>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</si>
  <si>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</si>
  <si>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</si>
  <si>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</si>
  <si>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</si>
  <si>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</si>
  <si>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</si>
  <si>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</si>
  <si>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</si>
  <si>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</si>
  <si>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</si>
  <si>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</si>
  <si>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</si>
  <si>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</si>
  <si>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</si>
  <si>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</si>
  <si>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</si>
  <si>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</si>
  <si>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</si>
  <si>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</si>
  <si>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</si>
  <si>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</si>
  <si>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</si>
  <si>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</si>
  <si>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</si>
  <si>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</si>
  <si>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</si>
  <si>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</si>
  <si>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</si>
  <si>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</si>
  <si>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</si>
  <si>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</si>
  <si>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</si>
  <si>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</si>
  <si>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</si>
  <si>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</si>
  <si>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</si>
  <si>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</si>
  <si>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</si>
  <si>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</si>
  <si>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</si>
  <si>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</si>
  <si>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</si>
  <si>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</si>
  <si>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</si>
  <si>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</si>
  <si>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</si>
  <si>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</si>
  <si>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</si>
  <si>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</si>
  <si>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</si>
  <si>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</si>
  <si>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</si>
  <si>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</si>
  <si>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</si>
  <si>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</si>
  <si>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</si>
  <si>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</si>
  <si>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</si>
  <si>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</si>
  <si>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</si>
  <si>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</si>
  <si>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</si>
  <si>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</si>
  <si>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</si>
  <si>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</si>
  <si>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</si>
  <si>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</si>
  <si>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</si>
  <si>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</si>
  <si>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</si>
  <si>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</si>
  <si>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</si>
  <si>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</si>
  <si>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</si>
  <si>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</si>
  <si>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</si>
  <si>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</si>
  <si>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</si>
  <si>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</si>
  <si>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</si>
  <si>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</si>
  <si>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</si>
  <si>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</si>
  <si>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</si>
  <si>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</si>
  <si>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</si>
  <si>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</si>
  <si>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</si>
  <si>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</si>
  <si>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</si>
  <si>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</si>
  <si>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</si>
  <si>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</si>
  <si>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</si>
  <si>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</si>
  <si>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</si>
  <si>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</si>
  <si>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</si>
  <si>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</si>
  <si>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</si>
  <si>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</si>
  <si>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</si>
  <si>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</si>
  <si>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</si>
  <si>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</si>
  <si>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</si>
  <si>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</si>
  <si>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</si>
  <si>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</si>
  <si>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</si>
  <si>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</si>
  <si>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</si>
  <si>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</si>
  <si>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</si>
  <si>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</si>
  <si>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</si>
  <si>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</si>
  <si>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</si>
  <si>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</si>
  <si>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</si>
  <si>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</si>
  <si>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</si>
  <si>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</si>
  <si>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</si>
  <si>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</si>
  <si>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</si>
  <si>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</si>
  <si>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</si>
  <si>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</si>
  <si>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</si>
  <si>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</si>
  <si>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</si>
  <si>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</si>
  <si>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</si>
  <si>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</si>
  <si>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</si>
  <si>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</si>
  <si>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</si>
  <si>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</si>
  <si>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</si>
  <si>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</si>
  <si>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</si>
  <si>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</si>
  <si>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</si>
  <si>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</si>
  <si>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</si>
  <si>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</si>
  <si>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</si>
  <si>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</si>
  <si>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</si>
  <si>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</si>
  <si>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</si>
  <si>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</si>
  <si>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</si>
  <si>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</si>
  <si>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</si>
  <si>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</si>
  <si>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</si>
  <si>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</si>
  <si>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</si>
  <si>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</si>
  <si>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</si>
  <si>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</si>
  <si>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</si>
  <si>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</si>
  <si>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</si>
  <si>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</si>
  <si>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</si>
  <si>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</si>
  <si>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</si>
  <si>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</si>
  <si>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</si>
  <si>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</si>
  <si>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</si>
  <si>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</si>
  <si>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</si>
  <si>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</si>
  <si>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</si>
  <si>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</si>
  <si>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</si>
  <si>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</si>
  <si>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</si>
  <si>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</si>
  <si>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</si>
  <si>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</si>
  <si>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</si>
  <si>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</si>
  <si>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</si>
  <si>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</si>
  <si>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</si>
  <si>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</si>
  <si>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</si>
  <si>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</si>
  <si>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</si>
  <si>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</si>
  <si>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</si>
  <si>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</si>
  <si>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</si>
  <si>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</si>
  <si>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</si>
  <si>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</si>
  <si>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</si>
  <si>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</si>
  <si>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</si>
  <si>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</si>
  <si>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</si>
  <si>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</si>
  <si>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</si>
  <si>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</si>
  <si>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</si>
  <si>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</si>
  <si>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</si>
  <si>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</si>
  <si>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</si>
  <si>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</si>
  <si>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</si>
  <si>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</si>
  <si>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</si>
  <si>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</si>
  <si>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</si>
  <si>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</si>
  <si>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</si>
  <si>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</si>
  <si>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</si>
  <si>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</si>
  <si>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</si>
  <si>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</si>
  <si>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</si>
  <si>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</si>
  <si>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</si>
  <si>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</si>
  <si>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</si>
  <si>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</si>
  <si>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</si>
  <si>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</si>
  <si>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</si>
  <si>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</si>
  <si>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</si>
  <si>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</si>
  <si>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</si>
  <si>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</si>
  <si>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</si>
  <si>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</si>
  <si>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</si>
  <si>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</si>
  <si>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</si>
  <si>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</si>
  <si>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</si>
  <si>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</si>
  <si>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</si>
  <si>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</si>
  <si>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</si>
  <si>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</si>
  <si>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</si>
  <si>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</si>
  <si>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</si>
  <si>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</si>
  <si>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</si>
  <si>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</si>
  <si>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</si>
  <si>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</si>
  <si>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</si>
  <si>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</si>
  <si>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</si>
  <si>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</si>
  <si>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</si>
  <si>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</si>
  <si>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</si>
  <si>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</si>
  <si>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</si>
  <si>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</si>
  <si>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</si>
  <si>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</si>
  <si>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</si>
  <si>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</si>
  <si>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</si>
  <si>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</si>
  <si>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</si>
  <si>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</si>
  <si>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</si>
  <si>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</si>
  <si>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</si>
  <si>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</si>
  <si>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</si>
  <si>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</si>
  <si>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</si>
  <si>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</si>
  <si>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</si>
  <si>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</si>
  <si>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</si>
  <si>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</si>
  <si>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</si>
  <si>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</si>
  <si>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</si>
  <si>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</si>
  <si>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</si>
  <si>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</si>
  <si>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</si>
  <si>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</si>
  <si>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</si>
  <si>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</si>
  <si>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</si>
  <si>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</si>
  <si>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</si>
  <si>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</si>
  <si>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</si>
  <si>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</si>
  <si>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</si>
  <si>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</si>
  <si>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</si>
  <si>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</si>
  <si>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</si>
  <si>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</si>
  <si>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</si>
  <si>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</si>
  <si>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</si>
  <si>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</si>
  <si>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</si>
  <si>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</si>
  <si>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</si>
  <si>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</si>
  <si>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</si>
  <si>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</si>
  <si>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</si>
  <si>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</si>
  <si>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</si>
  <si>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</si>
  <si>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</si>
  <si>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</si>
  <si>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</si>
  <si>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</si>
  <si>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</si>
  <si>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</si>
  <si>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</si>
  <si>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</si>
  <si>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</si>
  <si>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</si>
  <si>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</si>
  <si>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</si>
  <si>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</si>
  <si>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</si>
  <si>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</si>
  <si>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</si>
  <si>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</si>
  <si>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</si>
  <si>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</si>
  <si>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</si>
  <si>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</si>
  <si>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</si>
  <si>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</si>
  <si>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</si>
  <si>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</si>
  <si>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</si>
  <si>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</si>
  <si>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</si>
  <si>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</si>
  <si>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</si>
  <si>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</si>
  <si>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</si>
  <si>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</si>
  <si>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</si>
  <si>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</si>
  <si>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</si>
  <si>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</si>
  <si>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</si>
  <si>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</si>
  <si>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</si>
  <si>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</si>
  <si>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</si>
  <si>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</si>
  <si>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</si>
  <si>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</si>
  <si>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</si>
  <si>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</si>
  <si>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</si>
  <si>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</si>
  <si>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</si>
  <si>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</si>
  <si>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</si>
  <si>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</si>
  <si>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</si>
  <si>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</si>
  <si>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</si>
  <si>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</si>
  <si>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</si>
  <si>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</si>
  <si>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</si>
  <si>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</si>
  <si>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</si>
  <si>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</si>
  <si>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</si>
  <si>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</si>
  <si>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</si>
  <si>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</si>
  <si>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</si>
  <si>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</si>
  <si>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</si>
  <si>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</si>
  <si>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</si>
  <si>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</si>
  <si>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</si>
  <si>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</si>
  <si>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</si>
  <si>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</si>
  <si>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</si>
  <si>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</si>
  <si>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</si>
  <si>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</si>
  <si>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</si>
  <si>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</si>
  <si>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</si>
  <si>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</si>
  <si>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</si>
  <si>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</si>
  <si>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</si>
  <si>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</si>
  <si>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</si>
  <si>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</si>
  <si>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</si>
  <si>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</si>
  <si>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</si>
  <si>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</si>
  <si>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</si>
  <si>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</si>
  <si>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</si>
  <si>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</si>
  <si>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</si>
  <si>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</si>
  <si>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</si>
  <si>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</si>
  <si>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</si>
  <si>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</si>
  <si>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</si>
  <si>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</si>
  <si>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</si>
  <si>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</si>
  <si>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</si>
  <si>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</si>
  <si>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</si>
  <si>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</si>
  <si>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</si>
  <si>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</si>
  <si>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</si>
  <si>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</si>
  <si>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</si>
  <si>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</si>
  <si>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</si>
  <si>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</si>
  <si>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</si>
  <si>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</si>
  <si>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</si>
  <si>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</si>
  <si>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</si>
  <si>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</si>
  <si>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</si>
  <si>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</si>
  <si>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</si>
  <si>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</si>
  <si>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</si>
  <si>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</si>
  <si>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</si>
  <si>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</si>
  <si>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</si>
  <si>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</si>
  <si>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</si>
  <si>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</si>
  <si>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</si>
  <si>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</si>
  <si>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</si>
  <si>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</si>
  <si>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</si>
  <si>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</si>
  <si>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</si>
  <si>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</si>
  <si>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</si>
  <si>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</si>
  <si>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</si>
  <si>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</si>
  <si>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</si>
  <si>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</si>
  <si>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</si>
  <si>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</si>
  <si>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</si>
  <si>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</si>
  <si>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</si>
  <si>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</si>
  <si>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</si>
  <si>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</si>
  <si>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</si>
  <si>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</si>
  <si>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</si>
  <si>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</si>
  <si>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</si>
  <si>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</si>
  <si>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</si>
  <si>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</si>
  <si>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</si>
  <si>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</si>
  <si>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</si>
  <si>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</si>
  <si>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</si>
  <si>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</si>
  <si>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</si>
  <si>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</si>
  <si>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</si>
  <si>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</si>
  <si>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</si>
  <si>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</si>
  <si>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</si>
  <si>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</si>
  <si>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</si>
  <si>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</si>
  <si>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</si>
  <si>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</si>
  <si>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</si>
  <si>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</si>
  <si>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</si>
  <si>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</si>
  <si>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</si>
  <si>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</si>
  <si>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</si>
  <si>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</si>
  <si>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</si>
  <si>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</si>
  <si>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</si>
  <si>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</si>
  <si>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</si>
  <si>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</si>
  <si>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</si>
  <si>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</si>
  <si>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</si>
  <si>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</si>
  <si>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</si>
  <si>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</si>
  <si>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</si>
  <si>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</si>
  <si>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</si>
  <si>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</si>
  <si>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</si>
  <si>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</si>
  <si>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</si>
  <si>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</si>
  <si>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</si>
  <si>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</si>
  <si>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</si>
  <si>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</si>
  <si>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</si>
  <si>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</si>
  <si>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</si>
  <si>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</si>
  <si>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</si>
  <si>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</si>
  <si>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</si>
  <si>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</si>
  <si>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</si>
  <si>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</si>
  <si>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</si>
  <si>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</si>
  <si>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</si>
  <si>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</si>
  <si>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</si>
  <si>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</si>
  <si>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</si>
  <si>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</si>
  <si>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</si>
  <si>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</si>
  <si>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</si>
  <si>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</si>
  <si>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</si>
  <si>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</si>
  <si>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</si>
  <si>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</si>
  <si>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</si>
  <si>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</si>
  <si>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</si>
  <si>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</si>
  <si>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</si>
  <si>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</si>
  <si>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</si>
  <si>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</si>
  <si>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</si>
  <si>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</si>
  <si>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</si>
  <si>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</si>
  <si>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</si>
  <si>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</si>
  <si>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</si>
  <si>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</si>
  <si>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</si>
  <si>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</si>
  <si>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</si>
  <si>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</si>
  <si>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</si>
  <si>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</si>
  <si>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</si>
  <si>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</si>
  <si>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</si>
  <si>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</si>
  <si>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</si>
  <si>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</si>
  <si>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</si>
  <si>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</si>
  <si>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</si>
  <si>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</si>
  <si>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</si>
  <si>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</si>
  <si>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</si>
  <si>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</si>
  <si>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</si>
  <si>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</si>
  <si>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</si>
  <si>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</si>
  <si>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</si>
  <si>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</si>
  <si>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</si>
  <si>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</si>
  <si>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</si>
  <si>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</si>
  <si>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</si>
  <si>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</si>
  <si>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</si>
  <si>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</si>
  <si>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</si>
  <si>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</si>
  <si>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</si>
  <si>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</si>
  <si>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</si>
  <si>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</si>
  <si>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</si>
  <si>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</si>
  <si>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</si>
  <si>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</si>
  <si>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</si>
  <si>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</si>
  <si>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</si>
  <si>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</si>
  <si>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</si>
  <si>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</si>
  <si>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</si>
  <si>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</si>
  <si>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</si>
  <si>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</si>
  <si>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</si>
  <si>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</si>
  <si>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</si>
  <si>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</si>
  <si>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</si>
  <si>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</si>
  <si>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</si>
  <si>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</si>
  <si>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</si>
  <si>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</si>
  <si>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</si>
  <si>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</si>
  <si>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</si>
  <si>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</si>
  <si>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</si>
  <si>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</si>
  <si>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</si>
  <si>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</si>
  <si>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</si>
  <si>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</si>
  <si>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</si>
  <si>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</si>
  <si>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</si>
  <si>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</si>
  <si>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</si>
  <si>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</si>
  <si>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</si>
  <si>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</si>
  <si>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</si>
  <si>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</si>
  <si>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</si>
  <si>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</si>
  <si>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</si>
  <si>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</si>
  <si>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</si>
  <si>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</si>
  <si>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</si>
  <si>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</si>
  <si>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</si>
  <si>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</si>
  <si>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</si>
  <si>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</si>
  <si>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</si>
  <si>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</si>
  <si>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</si>
  <si>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</si>
  <si>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</si>
  <si>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</si>
  <si>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</si>
  <si>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</si>
  <si>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</si>
  <si>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</si>
  <si>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</si>
  <si>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</si>
  <si>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</si>
  <si>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</si>
  <si>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</si>
  <si>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</si>
  <si>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</si>
  <si>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</si>
  <si>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</si>
  <si>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</si>
  <si>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</si>
  <si>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</si>
  <si>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</si>
  <si>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</si>
  <si>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</si>
  <si>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</si>
  <si>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</si>
  <si>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</si>
  <si>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</si>
  <si>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</si>
  <si>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</si>
  <si>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</si>
  <si>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</si>
  <si>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</si>
  <si>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</si>
  <si>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</si>
  <si>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</si>
  <si>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</si>
  <si>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</si>
  <si>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</si>
  <si>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</si>
  <si>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</si>
  <si>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</si>
  <si>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</si>
  <si>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</si>
  <si>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</si>
  <si>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</si>
  <si>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</si>
  <si>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</si>
  <si>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</si>
  <si>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</si>
  <si>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</si>
  <si>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</si>
  <si>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</si>
  <si>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</si>
  <si>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</si>
  <si>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</si>
  <si>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</si>
  <si>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</si>
  <si>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</si>
  <si>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</si>
  <si>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</si>
  <si>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</si>
  <si>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</si>
  <si>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</si>
  <si>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</si>
  <si>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</si>
  <si>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</si>
  <si>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</si>
  <si>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</si>
  <si>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</si>
  <si>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</si>
  <si>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</si>
  <si>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</si>
  <si>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</si>
  <si>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</si>
  <si>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</si>
  <si>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</si>
  <si>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</si>
  <si>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</si>
  <si>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</si>
  <si>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</si>
  <si>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</si>
  <si>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</si>
  <si>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</si>
  <si>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</si>
  <si>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</si>
  <si>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</si>
  <si>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</si>
  <si>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</si>
  <si>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</si>
  <si>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</si>
  <si>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</si>
  <si>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</si>
  <si>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</si>
  <si>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</si>
  <si>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</si>
  <si>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</si>
  <si>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</si>
  <si>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</si>
  <si>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</si>
  <si>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</si>
  <si>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</si>
  <si>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</si>
  <si>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</si>
  <si>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</si>
  <si>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</si>
  <si>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</si>
  <si>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</si>
  <si>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</si>
  <si>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</si>
  <si>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</si>
  <si>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</si>
  <si>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</si>
  <si>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</si>
  <si>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</si>
  <si>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</si>
  <si>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</si>
  <si>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</si>
  <si>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</si>
  <si>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</si>
  <si>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</si>
  <si>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</si>
  <si>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</si>
  <si>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</si>
  <si>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</si>
  <si>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</si>
  <si>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</si>
  <si>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</si>
  <si>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</si>
  <si>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</si>
  <si>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</si>
  <si>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</si>
  <si>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</si>
  <si>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</si>
  <si>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</si>
  <si>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</si>
  <si>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</si>
  <si>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</si>
  <si>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</si>
  <si>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</si>
  <si>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</si>
  <si>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</si>
  <si>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</si>
  <si>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</si>
  <si>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</si>
  <si>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</si>
  <si>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</si>
  <si>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</si>
  <si>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</si>
  <si>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</si>
  <si>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</si>
  <si>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</si>
  <si>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</si>
  <si>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</si>
  <si>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</si>
  <si>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</si>
  <si>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</si>
  <si>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</si>
  <si>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</si>
  <si>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</si>
  <si>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</si>
  <si>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</si>
  <si>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</si>
  <si>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</si>
  <si>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</si>
  <si>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</si>
  <si>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</si>
  <si>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</si>
  <si>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</si>
  <si>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</si>
  <si>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</si>
  <si>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</si>
  <si>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</si>
  <si>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</si>
  <si>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</si>
  <si>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</si>
  <si>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</si>
  <si>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</si>
  <si>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</si>
  <si>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</si>
  <si>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</si>
  <si>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</si>
  <si>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</si>
  <si>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</si>
  <si>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</si>
  <si>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</si>
  <si>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</si>
  <si>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</si>
  <si>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</si>
  <si>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</si>
  <si>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</si>
  <si>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</si>
  <si>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</si>
  <si>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</si>
  <si>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</si>
  <si>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</si>
  <si>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</si>
  <si>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</si>
  <si>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</si>
  <si>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</si>
  <si>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</si>
  <si>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</si>
  <si>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</si>
  <si>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</si>
  <si>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</si>
  <si>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</si>
  <si>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</si>
  <si>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</si>
  <si>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</si>
  <si>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</si>
  <si>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</si>
  <si>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</si>
  <si>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</si>
  <si>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</si>
  <si>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</si>
  <si>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</si>
  <si>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</si>
  <si>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</si>
  <si>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</si>
  <si>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</si>
  <si>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</si>
  <si>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</si>
  <si>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</si>
  <si>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</si>
  <si>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</si>
  <si>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</si>
  <si>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</si>
  <si>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</si>
  <si>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</si>
  <si>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</si>
  <si>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</si>
  <si>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</si>
  <si>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</si>
  <si>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</si>
  <si>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</si>
  <si>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</si>
  <si>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</si>
  <si>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</si>
  <si>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</si>
  <si>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</si>
  <si>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</si>
  <si>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</si>
  <si>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</si>
  <si>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</si>
  <si>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</si>
  <si>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</si>
  <si>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</si>
  <si>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</si>
  <si>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</si>
  <si>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</si>
  <si>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</si>
  <si>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</si>
  <si>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</si>
  <si>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</si>
  <si>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</si>
  <si>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</si>
  <si>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</si>
  <si>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</si>
  <si>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</si>
  <si>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</si>
  <si>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</si>
  <si>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</si>
  <si>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</si>
  <si>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</si>
  <si>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</si>
  <si>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</si>
  <si>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</si>
  <si>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</si>
  <si>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</si>
  <si>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</si>
  <si>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</si>
  <si>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</si>
  <si>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</si>
  <si>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</si>
  <si>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</si>
  <si>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</si>
  <si>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</si>
  <si>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</si>
  <si>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</si>
  <si>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</si>
  <si>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</si>
  <si>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</si>
  <si>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</si>
  <si>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</si>
  <si>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</si>
  <si>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</si>
  <si>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</si>
  <si>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</si>
  <si>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</si>
  <si>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</si>
  <si>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</si>
  <si>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</si>
  <si>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</si>
  <si>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</si>
  <si>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</si>
  <si>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</si>
  <si>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</si>
  <si>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</si>
  <si>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</si>
  <si>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</si>
  <si>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</si>
  <si>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</si>
  <si>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</si>
  <si>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</si>
  <si>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</si>
  <si>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</si>
  <si>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</si>
  <si>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</si>
  <si>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</si>
  <si>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</si>
  <si>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</si>
  <si>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</si>
  <si>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</si>
  <si>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</si>
  <si>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</si>
  <si>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</si>
  <si>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</si>
  <si>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</si>
  <si>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</si>
  <si>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</si>
  <si>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</si>
  <si>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</si>
  <si>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</si>
  <si>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</si>
  <si>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</si>
  <si>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</si>
  <si>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</si>
  <si>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</si>
  <si>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</si>
  <si>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</si>
  <si>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</si>
  <si>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</si>
  <si>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</si>
  <si>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</si>
  <si>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</si>
  <si>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</si>
  <si>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</si>
  <si>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</si>
  <si>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</si>
  <si>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</si>
  <si>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</si>
  <si>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</si>
  <si>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</si>
  <si>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</si>
  <si>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</si>
  <si>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</si>
  <si>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</si>
  <si>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</si>
  <si>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</si>
  <si>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</si>
  <si>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</si>
  <si>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</si>
  <si>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</si>
  <si>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</si>
  <si>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</si>
  <si>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</si>
  <si>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</si>
  <si>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</si>
  <si>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</si>
  <si>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</si>
  <si>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</si>
  <si>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</si>
  <si>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</si>
  <si>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</si>
  <si>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</si>
  <si>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</si>
  <si>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</si>
  <si>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</si>
  <si>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</si>
  <si>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</si>
  <si>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</si>
  <si>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</si>
  <si>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</si>
  <si>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</si>
  <si>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</si>
  <si>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</si>
  <si>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</si>
  <si>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</si>
  <si>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</si>
  <si>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</si>
  <si>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</si>
  <si>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</si>
  <si>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</si>
  <si>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</si>
  <si>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</si>
  <si>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</si>
  <si>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</si>
  <si>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</si>
  <si>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</si>
  <si>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</si>
  <si>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</si>
  <si>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</si>
  <si>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</si>
  <si>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</si>
  <si>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</si>
  <si>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</si>
  <si>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</si>
  <si>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</si>
  <si>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</si>
  <si>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</si>
  <si>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</si>
  <si>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</si>
  <si>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</si>
  <si>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</si>
  <si>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</si>
  <si>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</si>
  <si>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</si>
  <si>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</si>
  <si>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</si>
  <si>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</si>
  <si>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</si>
  <si>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</si>
  <si>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</si>
  <si>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</si>
  <si>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</si>
  <si>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</si>
  <si>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</si>
  <si>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</si>
  <si>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</si>
  <si>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</si>
  <si>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</si>
  <si>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</si>
  <si>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</si>
  <si>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</si>
  <si>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</si>
  <si>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</si>
  <si>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</si>
  <si>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</si>
  <si>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</si>
  <si>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</si>
  <si>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</si>
  <si>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</si>
  <si>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</si>
  <si>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</si>
  <si>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</si>
  <si>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</si>
  <si>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</si>
  <si>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</si>
  <si>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</si>
  <si>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</si>
  <si>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</si>
  <si>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</si>
  <si>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</si>
  <si>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</si>
  <si>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</si>
  <si>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</si>
  <si>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</si>
  <si>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</si>
  <si>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</si>
  <si>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</si>
  <si>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</si>
  <si>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</si>
  <si>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</si>
  <si>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</si>
  <si>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</si>
  <si>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</si>
  <si>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</si>
  <si>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</si>
  <si>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</si>
  <si>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</si>
  <si>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</si>
  <si>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</si>
  <si>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</si>
  <si>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</si>
  <si>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</si>
  <si>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</si>
  <si>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</si>
  <si>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</si>
  <si>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</si>
  <si>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</si>
  <si>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</si>
  <si>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</si>
  <si>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</si>
  <si>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</si>
  <si>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</si>
  <si>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</si>
  <si>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</si>
  <si>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</si>
  <si>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</si>
  <si>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</si>
  <si>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</si>
  <si>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</si>
  <si>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</si>
  <si>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</si>
  <si>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</si>
  <si>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</si>
  <si>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</si>
  <si>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</si>
  <si>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</si>
  <si>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</si>
  <si>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</si>
  <si>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</si>
  <si>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</si>
  <si>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</si>
  <si>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</si>
  <si>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</si>
  <si>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</si>
  <si>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</si>
  <si>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</si>
  <si>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</si>
  <si>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</si>
  <si>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</si>
  <si>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</si>
  <si>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</si>
  <si>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</si>
  <si>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</si>
  <si>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</si>
  <si>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</si>
  <si>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</si>
  <si>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</si>
  <si>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</si>
  <si>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</si>
  <si>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</si>
  <si>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</si>
  <si>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</si>
  <si>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</si>
  <si>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</si>
  <si>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</si>
  <si>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</si>
  <si>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</si>
  <si>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</si>
  <si>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</si>
  <si>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</si>
  <si>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</si>
  <si>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</si>
  <si>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</si>
  <si>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</si>
  <si>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</si>
  <si>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</si>
  <si>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</si>
  <si>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</si>
  <si>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</si>
  <si>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</si>
  <si>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</si>
  <si>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</si>
  <si>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</si>
  <si>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</si>
  <si>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</si>
  <si>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</si>
  <si>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</si>
  <si>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</si>
  <si>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</si>
  <si>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</si>
  <si>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</si>
  <si>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</si>
  <si>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</si>
  <si>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</si>
  <si>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</si>
  <si>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</si>
  <si>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</si>
  <si>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</si>
  <si>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</si>
  <si>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</si>
  <si>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</si>
  <si>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</si>
  <si>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</si>
  <si>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</si>
  <si>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</si>
  <si>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</si>
  <si>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</si>
  <si>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</si>
  <si>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</si>
  <si>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</si>
  <si>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</si>
  <si>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</si>
  <si>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</si>
  <si>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</si>
  <si>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</si>
  <si>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</si>
  <si>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</si>
  <si>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</si>
  <si>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</si>
  <si>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</si>
  <si>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</si>
  <si>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</si>
  <si>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</si>
  <si>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</si>
  <si>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</si>
  <si>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</si>
  <si>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</si>
  <si>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</si>
  <si>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</si>
  <si>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</si>
  <si>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</si>
  <si>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</si>
  <si>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</si>
  <si>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</si>
  <si>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</si>
  <si>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</si>
  <si>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</si>
  <si>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</si>
  <si>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</si>
  <si>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</si>
  <si>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</si>
  <si>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</si>
  <si>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</si>
  <si>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</si>
  <si>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</si>
  <si>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</si>
  <si>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</si>
  <si>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</si>
  <si>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</si>
  <si>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</si>
  <si>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</si>
  <si>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</si>
  <si>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</si>
  <si>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</si>
  <si>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</si>
  <si>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</si>
  <si>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</si>
  <si>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</si>
  <si>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</si>
  <si>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</si>
  <si>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</si>
  <si>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</si>
  <si>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</si>
  <si>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</si>
  <si>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</si>
  <si>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</si>
  <si>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</si>
  <si>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</si>
  <si>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</si>
  <si>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</si>
  <si>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</si>
  <si>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</si>
  <si>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</si>
  <si>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</si>
  <si>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</si>
  <si>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</si>
  <si>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</si>
  <si>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</si>
  <si>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</si>
  <si>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</si>
  <si>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</si>
  <si>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</si>
  <si>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</si>
  <si>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</si>
  <si>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</si>
  <si>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</si>
  <si>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</si>
  <si>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</si>
  <si>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</si>
  <si>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</si>
  <si>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</si>
  <si>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</si>
  <si>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</si>
  <si>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</si>
  <si>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</si>
  <si>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</si>
  <si>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</si>
  <si>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</si>
  <si>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</si>
  <si>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</si>
  <si>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</si>
  <si>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</si>
  <si>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</si>
  <si>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</si>
  <si>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</si>
  <si>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</si>
  <si>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</si>
  <si>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</si>
  <si>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</si>
  <si>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</si>
  <si>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</si>
  <si>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</si>
  <si>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</si>
  <si>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</si>
  <si>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</si>
  <si>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</si>
  <si>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</si>
  <si>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</si>
  <si>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</si>
  <si>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</si>
  <si>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</si>
  <si>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</si>
  <si>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</si>
  <si>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</si>
  <si>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</si>
  <si>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</si>
  <si>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</si>
  <si>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</si>
  <si>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</si>
  <si>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</si>
  <si>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</si>
  <si>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</si>
  <si>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</si>
  <si>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</si>
  <si>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</si>
  <si>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</si>
  <si>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</si>
  <si>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</si>
  <si>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</si>
  <si>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</si>
  <si>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</si>
  <si>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</si>
  <si>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</si>
  <si>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</si>
  <si>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</si>
  <si>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</si>
  <si>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</si>
  <si>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</si>
  <si>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</si>
  <si>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</si>
  <si>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</si>
  <si>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</si>
  <si>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</si>
  <si>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</si>
  <si>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</si>
  <si>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</si>
  <si>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</si>
  <si>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</si>
  <si>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</si>
  <si>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</si>
  <si>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</si>
  <si>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</si>
  <si>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</si>
  <si>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</si>
  <si>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</si>
  <si>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</si>
  <si>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</si>
  <si>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</si>
  <si>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</si>
  <si>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</si>
  <si>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</si>
  <si>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</si>
  <si>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</si>
  <si>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</si>
  <si>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</si>
  <si>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</si>
  <si>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</si>
  <si>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</si>
  <si>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</si>
  <si>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</si>
  <si>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</si>
  <si>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</si>
  <si>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</si>
  <si>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</si>
  <si>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</si>
  <si>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</si>
  <si>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</si>
  <si>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</si>
  <si>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</si>
  <si>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</si>
  <si>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</si>
  <si>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</si>
  <si>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</si>
  <si>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</si>
  <si>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</si>
  <si>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</si>
  <si>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</si>
  <si>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</si>
  <si>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</si>
  <si>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</si>
  <si>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</si>
  <si>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</si>
  <si>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</si>
  <si>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</si>
  <si>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</si>
  <si>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</si>
  <si>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</si>
  <si>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</si>
  <si>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</si>
  <si>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</si>
  <si>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</si>
  <si>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</si>
  <si>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</si>
  <si>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</si>
  <si>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</si>
  <si>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</si>
  <si>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</si>
  <si>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</si>
  <si>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</si>
  <si>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</si>
  <si>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</si>
  <si>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</si>
  <si>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</si>
  <si>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</si>
  <si>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</si>
  <si>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</si>
  <si>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</si>
  <si>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</si>
  <si>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</si>
  <si>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</si>
  <si>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</si>
  <si>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</si>
  <si>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</si>
  <si>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</si>
  <si>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</si>
  <si>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</si>
  <si>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</si>
  <si>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</si>
  <si>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</si>
  <si>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</si>
  <si>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</si>
  <si>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</si>
  <si>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</si>
  <si>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</si>
  <si>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</si>
  <si>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</si>
  <si>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</si>
  <si>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</si>
  <si>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</si>
  <si>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</si>
  <si>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</si>
  <si>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</si>
  <si>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</si>
  <si>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</si>
  <si>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</si>
  <si>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</si>
  <si>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</si>
  <si>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</si>
  <si>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</si>
  <si>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</si>
  <si>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</si>
  <si>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</si>
  <si>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</si>
  <si>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</si>
  <si>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</si>
  <si>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</si>
  <si>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</si>
  <si>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</si>
  <si>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</si>
  <si>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</si>
  <si>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</si>
  <si>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</si>
  <si>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</si>
  <si>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</si>
  <si>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</si>
  <si>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</si>
  <si>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</si>
  <si>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</si>
  <si>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</si>
  <si>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</si>
  <si>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</si>
  <si>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</si>
  <si>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</si>
  <si>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</si>
  <si>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</si>
  <si>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</si>
  <si>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</si>
  <si>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</si>
  <si>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</si>
  <si>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</si>
  <si>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</si>
  <si>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</si>
  <si>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</si>
  <si>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</si>
  <si>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</si>
  <si>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</si>
  <si>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</si>
  <si>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</si>
  <si>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</si>
  <si>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</si>
  <si>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</si>
  <si>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</si>
  <si>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</si>
  <si>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</si>
  <si>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</si>
  <si>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</si>
  <si>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</si>
  <si>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</si>
  <si>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</si>
  <si>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</si>
  <si>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</si>
  <si>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</si>
  <si>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</si>
  <si>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</si>
  <si>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</si>
  <si>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</si>
  <si>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</si>
  <si>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</si>
  <si>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</si>
  <si>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</si>
  <si>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</si>
  <si>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</si>
  <si>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</si>
  <si>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</si>
  <si>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</si>
  <si>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</si>
  <si>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</si>
  <si>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</si>
  <si>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</si>
  <si>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</si>
  <si>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</si>
  <si>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</si>
  <si>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</si>
  <si>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</si>
  <si>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</si>
  <si>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</si>
  <si>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</si>
  <si>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</si>
  <si>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</si>
  <si>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</si>
  <si>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</si>
  <si>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</si>
  <si>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</si>
  <si>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</si>
  <si>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</si>
  <si>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</si>
  <si>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</si>
  <si>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</si>
  <si>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</si>
  <si>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</si>
  <si>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</si>
  <si>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</si>
  <si>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</si>
  <si>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</si>
  <si>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</si>
  <si>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</si>
  <si>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</si>
  <si>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</si>
  <si>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</si>
  <si>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</si>
  <si>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</si>
  <si>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</si>
  <si>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</si>
  <si>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</si>
  <si>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</si>
  <si>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</si>
  <si>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</si>
  <si>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</si>
  <si>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</si>
  <si>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</si>
  <si>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</si>
  <si>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</si>
  <si>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</si>
  <si>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</si>
  <si>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</si>
  <si>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</si>
  <si>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</si>
  <si>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</si>
  <si>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</si>
  <si>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</si>
  <si>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</si>
  <si>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</si>
  <si>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</si>
  <si>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</si>
  <si>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</si>
  <si>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</si>
  <si>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</si>
  <si>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</si>
  <si>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</si>
  <si>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</si>
  <si>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</si>
  <si>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</si>
  <si>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</si>
  <si>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</si>
  <si>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</si>
  <si>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</si>
  <si>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</si>
  <si>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</si>
  <si>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</si>
  <si>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</si>
  <si>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</si>
  <si>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</si>
  <si>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</si>
  <si>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</si>
  <si>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</si>
  <si>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</si>
  <si>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</si>
  <si>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</si>
  <si>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</si>
  <si>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</si>
  <si>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</si>
  <si>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</si>
  <si>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</si>
  <si>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</si>
  <si>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</si>
  <si>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</si>
  <si>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</si>
  <si>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</si>
  <si>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</si>
  <si>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</si>
  <si>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</si>
  <si>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</si>
  <si>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</si>
  <si>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</si>
  <si>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</si>
  <si>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</si>
  <si>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</si>
  <si>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</si>
  <si>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</si>
  <si>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</si>
  <si>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</si>
  <si>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</si>
  <si>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</si>
  <si>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</si>
  <si>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</si>
  <si>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</si>
  <si>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</si>
  <si>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</si>
  <si>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</si>
  <si>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</si>
  <si>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</si>
  <si>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</si>
  <si>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</si>
  <si>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</si>
  <si>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</si>
  <si>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</si>
  <si>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</si>
  <si>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</si>
  <si>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</si>
  <si>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</si>
  <si>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</si>
  <si>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</si>
  <si>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</si>
  <si>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</si>
  <si>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</si>
  <si>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</si>
  <si>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</si>
  <si>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</si>
  <si>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</si>
  <si>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</si>
  <si>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</si>
  <si>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</si>
  <si>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</si>
  <si>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</si>
  <si>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</si>
  <si>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</si>
  <si>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</si>
  <si>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</si>
  <si>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</si>
  <si>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</si>
  <si>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</si>
  <si>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</si>
  <si>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</si>
  <si>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</si>
  <si>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</si>
  <si>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</si>
  <si>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</si>
  <si>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</si>
  <si>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</si>
  <si>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</si>
  <si>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</si>
  <si>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</si>
  <si>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</si>
  <si>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</si>
  <si>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</si>
  <si>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</si>
  <si>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</si>
  <si>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</si>
  <si>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</si>
  <si>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</si>
  <si>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</si>
  <si>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</si>
  <si>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</si>
  <si>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</si>
  <si>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</si>
  <si>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</si>
  <si>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</si>
  <si>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</si>
  <si>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</si>
  <si>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</si>
  <si>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</si>
  <si>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</si>
  <si>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</si>
  <si>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</si>
  <si>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</si>
  <si>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</si>
  <si>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</si>
  <si>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</si>
  <si>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</si>
  <si>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</si>
  <si>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</si>
  <si>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</si>
  <si>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</si>
  <si>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</si>
  <si>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</si>
  <si>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</si>
  <si>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</si>
  <si>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</si>
  <si>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</si>
  <si>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</si>
  <si>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</si>
  <si>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</si>
  <si>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</si>
  <si>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</si>
  <si>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</si>
  <si>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</si>
  <si>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</si>
  <si>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</si>
  <si>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</si>
  <si>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</si>
  <si>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</si>
  <si>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</si>
  <si>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</si>
  <si>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</si>
  <si>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</si>
  <si>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</si>
  <si>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</si>
  <si>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</si>
  <si>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</si>
  <si>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</si>
  <si>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</si>
  <si>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</si>
  <si>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</si>
  <si>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</si>
  <si>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</si>
  <si>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</si>
  <si>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</si>
  <si>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</si>
  <si>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</si>
  <si>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</si>
  <si>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</si>
  <si>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</si>
  <si>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</si>
  <si>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</si>
  <si>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</si>
  <si>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</si>
  <si>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</si>
  <si>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</si>
  <si>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</si>
  <si>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</si>
  <si>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</si>
  <si>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</si>
  <si>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</si>
  <si>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</si>
  <si>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</si>
  <si>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</si>
  <si>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</si>
  <si>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</si>
  <si>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</si>
  <si>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</si>
  <si>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</si>
  <si>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</si>
  <si>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</si>
  <si>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</si>
  <si>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</si>
  <si>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</si>
  <si>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</si>
  <si>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</si>
  <si>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</si>
  <si>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</si>
  <si>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</si>
  <si>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</si>
  <si>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</si>
  <si>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</si>
  <si>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</si>
  <si>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</si>
  <si>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</si>
  <si>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</si>
  <si>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</si>
  <si>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</si>
  <si>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</si>
  <si>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</si>
  <si>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</si>
  <si>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</si>
  <si>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</si>
  <si>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</si>
  <si>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</si>
  <si>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</si>
  <si>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</si>
  <si>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</si>
  <si>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</si>
  <si>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</si>
  <si>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</si>
  <si>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</si>
  <si>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</si>
  <si>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</si>
  <si>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</si>
  <si>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</si>
  <si>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</si>
  <si>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</si>
  <si>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</si>
  <si>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</si>
  <si>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</si>
  <si>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</si>
  <si>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</si>
  <si>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</si>
  <si>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</si>
  <si>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</si>
  <si>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</si>
  <si>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</si>
  <si>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</si>
  <si>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</si>
  <si>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</si>
  <si>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</si>
  <si>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</si>
  <si>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</si>
  <si>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</si>
  <si>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</si>
  <si>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</si>
  <si>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</si>
  <si>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</si>
  <si>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</si>
  <si>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</si>
  <si>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</si>
  <si>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</si>
  <si>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</si>
  <si>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</si>
  <si>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</si>
  <si>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</si>
  <si>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</si>
  <si>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</si>
  <si>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</si>
  <si>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</si>
  <si>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</si>
  <si>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</si>
  <si>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</si>
  <si>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</si>
  <si>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</si>
  <si>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</si>
  <si>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</si>
  <si>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</si>
  <si>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</si>
  <si>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</si>
  <si>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</si>
  <si>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</si>
  <si>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</si>
  <si>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</si>
  <si>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</si>
  <si>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</si>
  <si>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</si>
  <si>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</si>
  <si>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</si>
  <si>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</si>
  <si>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</si>
  <si>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</si>
  <si>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</si>
  <si>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</si>
  <si>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</si>
  <si>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</si>
  <si>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</si>
  <si>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</si>
  <si>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</si>
  <si>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</si>
  <si>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</si>
  <si>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</si>
  <si>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</si>
  <si>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</si>
  <si>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</si>
  <si>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</si>
  <si>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</si>
  <si>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</si>
  <si>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</si>
  <si>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</si>
  <si>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</si>
  <si>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</si>
  <si>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</si>
  <si>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</si>
  <si>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</si>
  <si>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</si>
  <si>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</si>
  <si>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</si>
  <si>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</si>
  <si>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</si>
  <si>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</si>
  <si>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</si>
  <si>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</si>
  <si>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</si>
  <si>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</si>
  <si>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</si>
  <si>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</si>
  <si>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</si>
  <si>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</si>
  <si>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</si>
  <si>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</si>
  <si>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</si>
  <si>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</si>
  <si>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</si>
  <si>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</si>
  <si>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</si>
  <si>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</si>
  <si>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</si>
  <si>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</si>
  <si>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</si>
  <si>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</si>
  <si>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</si>
  <si>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</si>
  <si>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</si>
  <si>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</si>
  <si>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</si>
  <si>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</si>
  <si>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</si>
  <si>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</si>
  <si>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</si>
  <si>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</si>
  <si>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</si>
  <si>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</si>
  <si>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</si>
  <si>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</si>
  <si>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</si>
  <si>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</si>
  <si>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</si>
  <si>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</si>
  <si>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</si>
  <si>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</si>
  <si>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</si>
  <si>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</si>
  <si>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</si>
  <si>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</si>
  <si>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</si>
  <si>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</si>
  <si>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</si>
  <si>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</si>
  <si>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</si>
  <si>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</si>
  <si>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</si>
  <si>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</si>
  <si>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</si>
  <si>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</si>
  <si>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</si>
  <si>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</si>
  <si>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</si>
  <si>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</si>
  <si>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</si>
  <si>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</si>
  <si>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</si>
  <si>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</si>
  <si>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</si>
  <si>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</si>
  <si>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</si>
  <si>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</si>
  <si>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</si>
  <si>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</si>
  <si>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</si>
  <si>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</si>
  <si>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</si>
  <si>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</si>
  <si>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</si>
  <si>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</si>
  <si>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</si>
  <si>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</si>
  <si>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</si>
  <si>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</si>
  <si>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</si>
  <si>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</si>
  <si>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</si>
  <si>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</si>
  <si>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</si>
  <si>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</si>
  <si>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</si>
  <si>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</si>
  <si>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</si>
  <si>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</si>
  <si>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</si>
  <si>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</si>
  <si>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</si>
  <si>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</si>
  <si>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</si>
  <si>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</si>
  <si>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</si>
  <si>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</si>
  <si>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</si>
  <si>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</si>
  <si>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</si>
  <si>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</si>
  <si>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</si>
  <si>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</si>
  <si>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</si>
  <si>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</si>
  <si>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</si>
  <si>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</si>
  <si>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</si>
  <si>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</si>
  <si>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</si>
  <si>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</si>
  <si>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</si>
  <si>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</si>
  <si>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</si>
  <si>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</si>
  <si>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</si>
  <si>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</si>
  <si>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</si>
  <si>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</si>
  <si>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</si>
  <si>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</si>
  <si>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</si>
  <si>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</si>
  <si>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</si>
  <si>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</si>
  <si>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</si>
  <si>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</si>
  <si>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</si>
  <si>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</si>
  <si>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</si>
  <si>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</si>
  <si>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</si>
  <si>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</si>
  <si>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</si>
  <si>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</si>
  <si>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</si>
  <si>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</si>
  <si>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</si>
  <si>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</si>
  <si>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</si>
  <si>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</si>
  <si>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</si>
  <si>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</si>
  <si>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</si>
  <si>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</si>
  <si>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</si>
  <si>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</si>
  <si>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</si>
  <si>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</si>
  <si>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</si>
  <si>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</si>
  <si>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</si>
  <si>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</si>
  <si>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</si>
  <si>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</si>
  <si>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</si>
  <si>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</si>
  <si>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</si>
  <si>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</si>
  <si>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</si>
  <si>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</si>
  <si>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</si>
  <si>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</si>
  <si>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</si>
  <si>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</si>
  <si>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</si>
  <si>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</si>
  <si>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</si>
  <si>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</si>
  <si>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</si>
  <si>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</si>
  <si>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</si>
  <si>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</si>
  <si>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</si>
  <si>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</si>
  <si>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</si>
  <si>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</si>
  <si>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</si>
  <si>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</si>
  <si>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</si>
  <si>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</si>
  <si>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</si>
  <si>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</si>
  <si>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</si>
  <si>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</si>
  <si>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</si>
  <si>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</si>
  <si>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</si>
  <si>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</si>
  <si>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</si>
  <si>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</si>
  <si>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</si>
  <si>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</si>
  <si>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</si>
  <si>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</si>
  <si>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</si>
  <si>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</si>
  <si>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</si>
  <si>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</si>
  <si>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</si>
  <si>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</si>
  <si>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</si>
  <si>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</si>
  <si>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</si>
  <si>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</si>
  <si>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</si>
  <si>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</si>
  <si>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</si>
  <si>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</si>
  <si>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</si>
  <si>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</si>
  <si>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</si>
  <si>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</si>
  <si>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</si>
  <si>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</si>
  <si>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</si>
  <si>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</si>
  <si>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</si>
  <si>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</si>
  <si>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</si>
  <si>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</si>
  <si>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</si>
  <si>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</si>
  <si>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</si>
  <si>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</si>
  <si>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</si>
  <si>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</si>
  <si>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</si>
  <si>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</si>
  <si>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</si>
  <si>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</si>
  <si>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</si>
  <si>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</si>
  <si>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</si>
  <si>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</si>
  <si>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</si>
  <si>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</si>
  <si>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</si>
  <si>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</si>
  <si>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</si>
  <si>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</si>
  <si>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</si>
  <si>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</si>
  <si>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</si>
  <si>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</si>
  <si>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</si>
  <si>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</si>
  <si>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</si>
  <si>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</si>
  <si>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</si>
  <si>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</si>
  <si>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</si>
  <si>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</si>
  <si>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</si>
  <si>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</si>
  <si>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</si>
  <si>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</si>
  <si>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</si>
  <si>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</si>
  <si>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</si>
  <si>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</si>
  <si>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</si>
  <si>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</si>
  <si>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</si>
  <si>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</si>
  <si>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</si>
  <si>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</si>
  <si>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</si>
  <si>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</si>
  <si>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</si>
  <si>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</si>
  <si>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</si>
  <si>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</si>
  <si>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</si>
  <si>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</si>
  <si>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</si>
  <si>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</si>
  <si>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</si>
  <si>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</si>
  <si>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</si>
  <si>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</si>
  <si>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</si>
  <si>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</si>
  <si>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</si>
  <si>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</si>
  <si>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</si>
  <si>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</si>
  <si>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</si>
  <si>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</si>
  <si>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</si>
  <si>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</si>
  <si>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</si>
  <si>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</si>
  <si>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</si>
  <si>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</si>
  <si>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</si>
  <si>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</si>
  <si>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</si>
  <si>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</si>
  <si>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</si>
  <si>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</si>
  <si>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</si>
  <si>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</si>
  <si>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</si>
  <si>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</si>
  <si>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</si>
  <si>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</si>
  <si>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</si>
  <si>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</si>
  <si>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</si>
  <si>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</si>
  <si>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</si>
  <si>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</si>
  <si>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</si>
  <si>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</si>
  <si>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</si>
  <si>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</si>
  <si>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</si>
  <si>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</si>
  <si>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</si>
  <si>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</si>
  <si>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</si>
  <si>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</si>
  <si>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</si>
  <si>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</si>
  <si>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</si>
  <si>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</si>
  <si>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</si>
  <si>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</si>
  <si>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</si>
  <si>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</si>
  <si>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</si>
  <si>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</si>
  <si>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</si>
  <si>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</si>
  <si>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</si>
  <si>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</si>
  <si>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</si>
  <si>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</si>
  <si>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</si>
  <si>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</si>
  <si>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</si>
  <si>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</si>
  <si>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</si>
  <si>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</si>
  <si>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</si>
  <si>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</si>
  <si>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</si>
  <si>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</si>
  <si>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</si>
  <si>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</si>
  <si>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</si>
  <si>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</si>
  <si>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</si>
  <si>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</si>
  <si>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</si>
  <si>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</si>
  <si>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</si>
  <si>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</si>
  <si>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</si>
  <si>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</si>
  <si>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</si>
  <si>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</si>
  <si>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</si>
  <si>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</si>
  <si>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</si>
  <si>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</si>
  <si>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</si>
  <si>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</si>
  <si>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</si>
  <si>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</si>
  <si>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</si>
  <si>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</si>
  <si>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</si>
  <si>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</si>
  <si>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</si>
  <si>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</si>
  <si>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</si>
  <si>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</si>
  <si>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</si>
  <si>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</si>
  <si>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</si>
  <si>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</si>
  <si>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</si>
  <si>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</si>
  <si>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</si>
  <si>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</si>
  <si>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</si>
  <si>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</si>
  <si>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</si>
  <si>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</si>
  <si>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</si>
  <si>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</si>
  <si>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</si>
  <si>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</si>
  <si>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</si>
  <si>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</si>
  <si>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</si>
  <si>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</si>
  <si>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</si>
  <si>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</si>
  <si>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</si>
  <si>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</si>
  <si>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</si>
  <si>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</si>
  <si>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</si>
  <si>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</si>
  <si>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</si>
  <si>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</si>
  <si>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</si>
  <si>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</si>
  <si>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</si>
  <si>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</si>
  <si>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</si>
  <si>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</si>
  <si>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</si>
  <si>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</si>
  <si>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</si>
  <si>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</si>
  <si>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</si>
  <si>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</si>
  <si>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</si>
  <si>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</si>
  <si>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</si>
  <si>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</si>
  <si>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</si>
  <si>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</si>
  <si>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</si>
  <si>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</si>
  <si>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</si>
  <si>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</si>
  <si>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</si>
  <si>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</si>
  <si>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</si>
  <si>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</si>
  <si>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</si>
  <si>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</si>
  <si>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</si>
  <si>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</si>
  <si>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</si>
  <si>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</si>
  <si>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</si>
  <si>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</si>
  <si>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</si>
  <si>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</si>
  <si>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</si>
  <si>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</si>
  <si>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</si>
  <si>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</si>
  <si>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</si>
  <si>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</si>
  <si>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</si>
  <si>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</si>
  <si>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</si>
  <si>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</si>
  <si>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</si>
  <si>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</si>
  <si>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</si>
  <si>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</si>
  <si>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</si>
  <si>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</si>
  <si>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</si>
  <si>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</si>
  <si>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</si>
  <si>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</si>
  <si>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</si>
  <si>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</si>
  <si>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</si>
  <si>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</si>
  <si>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</si>
  <si>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</si>
  <si>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</si>
  <si>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</si>
  <si>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</si>
  <si>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</si>
  <si>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</si>
  <si>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</si>
  <si>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</si>
  <si>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</si>
  <si>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</si>
  <si>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</si>
  <si>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</si>
  <si>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</si>
  <si>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</si>
  <si>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</si>
  <si>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</si>
  <si>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</si>
  <si>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</si>
  <si>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</si>
  <si>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</si>
  <si>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</si>
  <si>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</si>
  <si>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</si>
  <si>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</si>
  <si>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</si>
  <si>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</si>
  <si>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</si>
  <si>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</si>
  <si>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</si>
  <si>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</si>
  <si>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</si>
  <si>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</si>
  <si>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</si>
  <si>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</si>
  <si>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</si>
  <si>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</si>
  <si>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</si>
  <si>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</si>
  <si>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</si>
  <si>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</si>
  <si>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</si>
  <si>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</si>
  <si>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</si>
  <si>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</si>
  <si>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</si>
  <si>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</si>
  <si>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</si>
  <si>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</si>
  <si>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</si>
  <si>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</si>
  <si>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</si>
  <si>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</si>
  <si>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</si>
  <si>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</si>
  <si>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</si>
  <si>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</si>
  <si>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</si>
  <si>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</si>
  <si>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</si>
  <si>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</si>
  <si>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</si>
  <si>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</si>
  <si>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</si>
  <si>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</si>
  <si>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</si>
  <si>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</si>
  <si>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</si>
  <si>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</si>
  <si>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</si>
  <si>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</si>
  <si>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</si>
  <si>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</si>
  <si>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</si>
  <si>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</si>
  <si>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</si>
  <si>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</si>
  <si>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</si>
  <si>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</si>
  <si>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</si>
  <si>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</si>
  <si>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</si>
  <si>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</si>
  <si>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</si>
  <si>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</si>
  <si>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</si>
  <si>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</si>
  <si>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</si>
  <si>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</si>
  <si>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</si>
  <si>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</si>
  <si>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</si>
  <si>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</si>
  <si>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</si>
  <si>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</si>
  <si>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</si>
  <si>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</si>
  <si>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</si>
  <si>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</si>
  <si>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</si>
  <si>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</si>
  <si>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</si>
  <si>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</si>
  <si>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</si>
  <si>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</si>
  <si>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</si>
  <si>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</si>
  <si>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</si>
  <si>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</si>
  <si>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</si>
  <si>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</si>
  <si>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</si>
  <si>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</si>
  <si>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</si>
  <si>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</si>
  <si>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</si>
  <si>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</si>
  <si>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</si>
  <si>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</si>
  <si>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</si>
  <si>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</si>
  <si>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</si>
  <si>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</si>
  <si>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</si>
  <si>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</si>
  <si>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</si>
  <si>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</si>
  <si>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</si>
  <si>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</si>
  <si>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</si>
  <si>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</si>
  <si>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</si>
  <si>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</si>
  <si>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</si>
  <si>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</si>
  <si>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</si>
  <si>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</si>
  <si>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</si>
  <si>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</si>
  <si>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</si>
  <si>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</si>
  <si>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</si>
  <si>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</si>
  <si>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</si>
  <si>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</si>
  <si>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</si>
  <si>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</si>
  <si>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</si>
  <si>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</si>
  <si>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</si>
  <si>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</si>
  <si>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</si>
  <si>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</si>
  <si>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</si>
  <si>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</si>
  <si>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</si>
  <si>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</si>
  <si>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</si>
  <si>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</si>
  <si>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</si>
  <si>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</si>
  <si>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</si>
  <si>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</si>
  <si>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</si>
  <si>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</si>
  <si>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</si>
  <si>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</si>
  <si>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</si>
  <si>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</si>
  <si>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</si>
  <si>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</si>
  <si>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</si>
  <si>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</si>
  <si>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</si>
  <si>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</si>
  <si>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</si>
  <si>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</si>
  <si>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</si>
  <si>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</si>
  <si>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</si>
  <si>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</si>
  <si>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</si>
  <si>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</si>
  <si>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</si>
  <si>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</si>
  <si>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</si>
  <si>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</si>
  <si>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</si>
  <si>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</si>
  <si>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</si>
  <si>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</si>
  <si>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</si>
  <si>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</si>
  <si>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</si>
  <si>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</si>
  <si>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</si>
  <si>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</si>
  <si>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</si>
  <si>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</si>
  <si>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</si>
  <si>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</si>
  <si>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</si>
  <si>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</si>
  <si>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</si>
  <si>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</si>
  <si>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</si>
  <si>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</si>
  <si>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</si>
  <si>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</si>
  <si>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</si>
  <si>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</si>
  <si>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</si>
  <si>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</si>
  <si>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</si>
  <si>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</si>
  <si>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</si>
  <si>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</si>
  <si>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</si>
  <si>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</si>
  <si>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</si>
  <si>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</si>
  <si>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</si>
  <si>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</si>
  <si>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</si>
  <si>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</si>
  <si>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</si>
  <si>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</si>
  <si>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</si>
  <si>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</si>
  <si>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</si>
  <si>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</si>
  <si>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</si>
  <si>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</si>
  <si>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</si>
  <si>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</si>
  <si>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</si>
  <si>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</si>
  <si>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</si>
  <si>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</si>
  <si>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</si>
  <si>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</si>
  <si>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</si>
  <si>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</si>
  <si>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</si>
  <si>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</si>
  <si>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</si>
  <si>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</si>
  <si>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</si>
  <si>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</si>
  <si>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</si>
  <si>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</si>
  <si>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</si>
  <si>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</si>
  <si>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</si>
  <si>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</si>
  <si>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</si>
  <si>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</si>
  <si>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</si>
  <si>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</si>
  <si>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</si>
  <si>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</si>
  <si>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</si>
  <si>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</si>
  <si>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</si>
  <si>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</si>
  <si>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</si>
  <si>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</si>
  <si>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</si>
  <si>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</si>
  <si>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</si>
  <si>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</si>
  <si>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</si>
  <si>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</si>
  <si>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</si>
  <si>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</si>
  <si>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</si>
  <si>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</si>
  <si>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</si>
  <si>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</si>
  <si>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</si>
  <si>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</si>
  <si>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</si>
  <si>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</si>
  <si>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</si>
  <si>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</si>
  <si>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</si>
  <si>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</si>
  <si>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</si>
  <si>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</si>
  <si>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</si>
  <si>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</si>
  <si>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</si>
  <si>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</si>
  <si>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</si>
  <si>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</si>
  <si>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</si>
  <si>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</si>
  <si>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</si>
  <si>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</si>
  <si>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</si>
  <si>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</si>
  <si>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</si>
  <si>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</si>
  <si>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</si>
  <si>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</si>
  <si>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</si>
  <si>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</si>
  <si>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</si>
  <si>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</si>
  <si>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</si>
  <si>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</si>
  <si>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</si>
  <si>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</si>
  <si>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</si>
  <si>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</si>
  <si>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</si>
  <si>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</si>
  <si>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</si>
  <si>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</si>
  <si>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</si>
  <si>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</si>
  <si>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</si>
  <si>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</si>
  <si>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</si>
  <si>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</si>
  <si>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</si>
  <si>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</si>
  <si>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</si>
  <si>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</si>
  <si>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</si>
  <si>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</si>
  <si>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</si>
  <si>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</si>
  <si>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</si>
  <si>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</si>
  <si>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</si>
  <si>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</si>
  <si>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</si>
  <si>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</si>
  <si>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</si>
  <si>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</si>
  <si>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</si>
  <si>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</si>
  <si>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</si>
  <si>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</si>
  <si>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</si>
  <si>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</si>
  <si>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</si>
  <si>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</si>
  <si>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</si>
  <si>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</si>
  <si>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</si>
  <si>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</si>
  <si>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</si>
  <si>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</si>
  <si>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</si>
  <si>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</si>
  <si>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</si>
  <si>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</si>
  <si>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</si>
  <si>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</si>
  <si>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</si>
  <si>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</si>
  <si>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</si>
  <si>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</si>
  <si>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</si>
  <si>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</si>
  <si>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</si>
  <si>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</si>
  <si>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</si>
  <si>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</si>
  <si>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</si>
  <si>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</si>
  <si>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</si>
  <si>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</si>
  <si>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</si>
  <si>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</si>
  <si>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</si>
  <si>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</si>
  <si>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</si>
  <si>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</si>
  <si>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</si>
  <si>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</si>
  <si>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</si>
  <si>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</si>
  <si>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</si>
  <si>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</si>
  <si>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</si>
  <si>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</si>
  <si>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</si>
  <si>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</si>
  <si>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</si>
  <si>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</si>
  <si>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</si>
  <si>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</si>
  <si>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</si>
  <si>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</si>
  <si>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</si>
  <si>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</si>
  <si>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</si>
  <si>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</si>
  <si>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</si>
  <si>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</si>
  <si>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</si>
  <si>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</si>
  <si>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</si>
  <si>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</si>
  <si>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</si>
  <si>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</si>
  <si>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</si>
  <si>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</si>
  <si>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</si>
  <si>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</si>
  <si>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</si>
  <si>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</si>
  <si>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</si>
  <si>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</si>
  <si>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</si>
  <si>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</si>
  <si>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</si>
  <si>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</si>
  <si>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</si>
  <si>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</si>
  <si>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</si>
  <si>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</si>
  <si>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</si>
  <si>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</si>
  <si>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</si>
  <si>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</si>
  <si>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</si>
  <si>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</si>
  <si>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</si>
  <si>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</si>
  <si>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</si>
  <si>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</si>
  <si>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</si>
  <si>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</si>
  <si>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</si>
  <si>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</si>
  <si>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</si>
  <si>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</si>
  <si>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</si>
  <si>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</si>
  <si>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</si>
  <si>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</si>
  <si>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</si>
  <si>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</si>
  <si>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</si>
  <si>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</si>
  <si>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</si>
  <si>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</si>
  <si>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</si>
  <si>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</si>
  <si>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</si>
  <si>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</si>
  <si>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</si>
  <si>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</si>
  <si>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</si>
  <si>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</si>
  <si>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</si>
  <si>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</si>
  <si>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</si>
  <si>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</si>
  <si>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</si>
  <si>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</si>
  <si>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</si>
  <si>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</si>
  <si>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</si>
  <si>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</si>
  <si>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</si>
  <si>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</si>
  <si>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</si>
  <si>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</si>
  <si>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</si>
  <si>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</si>
  <si>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</si>
  <si>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</si>
  <si>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</si>
  <si>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</si>
  <si>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</si>
  <si>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</si>
  <si>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</si>
  <si>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</si>
  <si>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</si>
  <si>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</si>
  <si>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</si>
  <si>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</si>
  <si>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</si>
  <si>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</si>
  <si>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</si>
  <si>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</si>
  <si>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</si>
  <si>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</si>
  <si>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</si>
  <si>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</si>
  <si>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</si>
  <si>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</si>
  <si>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</si>
  <si>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</si>
  <si>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</si>
  <si>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</si>
  <si>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</si>
  <si>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</si>
  <si>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</si>
  <si>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</si>
  <si>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</si>
  <si>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</si>
  <si>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</si>
  <si>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</si>
  <si>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</si>
  <si>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</si>
  <si>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</si>
  <si>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</si>
  <si>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</si>
  <si>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</si>
  <si>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</si>
  <si>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</si>
  <si>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</si>
  <si>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</si>
  <si>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</si>
  <si>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</si>
  <si>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</si>
  <si>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</si>
  <si>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</si>
  <si>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</si>
  <si>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</si>
  <si>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</si>
  <si>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</si>
  <si>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</si>
  <si>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</si>
  <si>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</si>
  <si>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</si>
  <si>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</si>
  <si>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</si>
  <si>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</si>
  <si>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</si>
  <si>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</si>
  <si>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</si>
  <si>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</si>
  <si>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</si>
  <si>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</si>
  <si>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</si>
  <si>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</si>
  <si>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</si>
  <si>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</si>
  <si>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</si>
  <si>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</si>
  <si>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</si>
  <si>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</si>
  <si>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</si>
  <si>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</si>
  <si>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</si>
  <si>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</si>
  <si>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</si>
  <si>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</si>
  <si>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</si>
  <si>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</si>
  <si>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</si>
  <si>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</si>
  <si>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</si>
  <si>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</si>
  <si>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</si>
  <si>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</si>
  <si>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</si>
  <si>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</si>
  <si>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</si>
  <si>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</si>
  <si>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</si>
  <si>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</si>
  <si>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</si>
  <si>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</si>
  <si>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</si>
  <si>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</si>
  <si>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</si>
  <si>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</si>
  <si>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</si>
  <si>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</si>
  <si>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</si>
  <si>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</si>
  <si>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</si>
  <si>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</si>
  <si>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</si>
  <si>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</si>
  <si>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</si>
  <si>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</si>
  <si>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</si>
  <si>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</si>
  <si>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</si>
  <si>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</si>
  <si>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</si>
  <si>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</si>
  <si>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</si>
  <si>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</si>
  <si>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</si>
  <si>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</si>
  <si>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</si>
  <si>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</si>
  <si>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</si>
  <si>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</si>
  <si>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</si>
  <si>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</si>
  <si>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</si>
  <si>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</si>
  <si>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</si>
  <si>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</si>
  <si>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</si>
  <si>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</si>
  <si>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</si>
  <si>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</si>
  <si>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</si>
  <si>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</si>
  <si>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</si>
  <si>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</si>
  <si>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</si>
  <si>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</si>
  <si>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</si>
  <si>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</si>
  <si>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</si>
  <si>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</si>
  <si>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</si>
  <si>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</si>
  <si>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</si>
  <si>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</si>
  <si>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</si>
  <si>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</si>
  <si>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</si>
  <si>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</si>
  <si>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</si>
  <si>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</si>
  <si>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</si>
  <si>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</si>
  <si>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</si>
  <si>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</si>
  <si>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</si>
  <si>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</si>
  <si>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</si>
  <si>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</si>
  <si>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</si>
  <si>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</si>
  <si>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</si>
  <si>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</si>
  <si>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</si>
  <si>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</si>
  <si>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</si>
  <si>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</si>
  <si>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</si>
  <si>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</si>
  <si>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</si>
  <si>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</si>
  <si>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</si>
  <si>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</si>
  <si>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</si>
  <si>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</si>
  <si>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</si>
  <si>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</si>
  <si>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</si>
  <si>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</si>
  <si>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</si>
  <si>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</si>
  <si>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</si>
  <si>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</si>
  <si>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</si>
  <si>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</si>
  <si>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</si>
  <si>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</si>
  <si>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</si>
  <si>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</si>
  <si>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</si>
  <si>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</si>
  <si>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</si>
  <si>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</si>
  <si>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</si>
  <si>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</si>
  <si>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</si>
  <si>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</si>
  <si>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</si>
  <si>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</si>
  <si>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</si>
  <si>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</si>
  <si>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</si>
  <si>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</si>
  <si>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</si>
  <si>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</si>
  <si>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</si>
  <si>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</si>
  <si>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</si>
  <si>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</si>
  <si>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</si>
  <si>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</si>
  <si>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</si>
  <si>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</si>
  <si>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</si>
  <si>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</si>
  <si>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</si>
  <si>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</si>
  <si>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</si>
  <si>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</si>
  <si>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</si>
  <si>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</si>
  <si>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</si>
  <si>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</si>
  <si>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</si>
  <si>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</si>
  <si>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</si>
  <si>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</si>
  <si>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</si>
  <si>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</si>
  <si>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</si>
  <si>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</si>
  <si>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</si>
  <si>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</si>
  <si>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</si>
  <si>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</si>
  <si>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</si>
  <si>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</si>
  <si>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</si>
  <si>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</si>
  <si>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</si>
  <si>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</si>
  <si>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</si>
  <si>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</si>
  <si>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</si>
  <si>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</si>
  <si>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</si>
  <si>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</si>
  <si>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</si>
  <si>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</si>
  <si>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</si>
  <si>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</si>
  <si>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</si>
  <si>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</si>
  <si>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</si>
  <si>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</si>
  <si>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</si>
  <si>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</si>
  <si>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</si>
  <si>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</si>
  <si>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</si>
  <si>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</si>
  <si>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</si>
  <si>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</si>
  <si>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</si>
  <si>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</si>
  <si>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</si>
  <si>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</si>
  <si>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</si>
  <si>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</si>
  <si>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</si>
  <si>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</si>
  <si>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</si>
  <si>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</si>
  <si>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</si>
  <si>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</si>
  <si>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</si>
  <si>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</si>
  <si>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</si>
  <si>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</si>
  <si>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</si>
  <si>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</si>
  <si>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</si>
  <si>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</si>
  <si>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</si>
  <si>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</si>
  <si>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</si>
  <si>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</si>
  <si>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</si>
  <si>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</si>
  <si>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</si>
  <si>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</si>
  <si>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</si>
  <si>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</si>
  <si>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</si>
  <si>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</si>
  <si>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</si>
  <si>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</si>
  <si>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</si>
  <si>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</si>
  <si>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</si>
  <si>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</si>
  <si>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</si>
  <si>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</si>
  <si>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</si>
  <si>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</si>
  <si>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</si>
  <si>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</si>
  <si>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</si>
  <si>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</si>
  <si>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</si>
  <si>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</si>
  <si>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</si>
  <si>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</si>
  <si>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</si>
  <si>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</si>
  <si>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</si>
  <si>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</si>
  <si>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</si>
  <si>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</si>
  <si>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</si>
  <si>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</si>
  <si>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</si>
  <si>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</si>
  <si>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</si>
  <si>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</si>
  <si>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</si>
  <si>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</si>
  <si>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</si>
  <si>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</si>
  <si>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</si>
  <si>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</si>
  <si>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</si>
  <si>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</si>
  <si>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</si>
  <si>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</si>
  <si>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</si>
  <si>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</si>
  <si>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</si>
  <si>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</si>
  <si>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</si>
  <si>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</si>
  <si>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</si>
  <si>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</si>
  <si>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</si>
  <si>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</si>
  <si>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</si>
  <si>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</si>
  <si>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</si>
  <si>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</si>
  <si>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</si>
  <si>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</si>
  <si>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</si>
  <si>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</si>
  <si>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</si>
  <si>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</si>
  <si>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</si>
  <si>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</si>
  <si>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</si>
  <si>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</si>
  <si>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</si>
  <si>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</si>
  <si>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</si>
  <si>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</si>
  <si>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</si>
  <si>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</si>
  <si>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</si>
  <si>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</si>
  <si>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</si>
  <si>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UniMetal Surface Finishing</t>
  </si>
  <si>
    <t>Patrick Hayden</t>
  </si>
  <si>
    <t>phayden@unimetal.com</t>
  </si>
  <si>
    <t>860-283-0271</t>
  </si>
  <si>
    <t>George LaCapra Jr.</t>
  </si>
  <si>
    <t>President</t>
  </si>
  <si>
    <t xml:space="preserve"> This information was from our supplier - 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 list, and therefore may source material from approved level 3 smelters.  Level 3 smelters listed here include MSC and Thaisarco.  </t>
  </si>
  <si>
    <t>100%</t>
  </si>
  <si>
    <t>Bairro Guarapiranga</t>
  </si>
  <si>
    <t xml:space="preserve">This information was from our supplier - One Smelter declares that it does business with very limited industrial mines situated in CAHRA's. All of this smelter's customers operating in these areas are part of international listed companies with a very strong commitment to compliance. All those companies meet all requirements of this smelter's due diligence &amp; compliance process in line with LBMA, RJC &amp; OECD guidelines. The smelter's business in CAHRA's does not -in any way- finance armed groups, forced labour and other human rights abuses, or support corruption &amp; money laundering. </t>
  </si>
  <si>
    <t>We do require, but not by a third party.</t>
  </si>
  <si>
    <t>glacaprajr@unimetal.com</t>
  </si>
  <si>
    <t>255 John L Dietsch Boulevard</t>
  </si>
  <si>
    <t>Samantha McCourt</t>
  </si>
  <si>
    <t>Samantha.McCourt@metalor.com</t>
  </si>
  <si>
    <t>Mining, recycled &amp; scrap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</si>
</sst>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rgb="FFA6A6A6"/>
        <bgColor rgb="FF000000"/>
      </patternFill>
    </fill>
  </fills>
  <borders count="7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indexed="56"/>
      </top>
      <bottom style="thin">
        <color indexed="5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
      <left style="thin">
        <color indexed="64"/>
      </left>
      <right style="thick">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1" fillId="37" borderId="6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69" xfId="0" applyBorder="1" applyAlignment="1" applyProtection="1">
      <alignment vertical="center" wrapText="1"/>
      <protection locked="0" hidden="1"/>
    </xf>
    <xf numFmtId="0" fontId="0" fillId="0" borderId="70" xfId="0" applyBorder="1" applyAlignment="1" applyProtection="1">
      <alignment horizontal="left" vertical="center" wrapText="1"/>
      <protection locked="0" hidden="1"/>
    </xf>
    <xf numFmtId="0" fontId="0" fillId="37" borderId="71" xfId="0" applyFill="1" applyBorder="1" applyAlignment="1" applyProtection="1">
      <alignment horizontal="left" vertical="center" wrapText="1"/>
      <protection locked="0" hidden="1"/>
    </xf>
    <xf numFmtId="0" fontId="0" fillId="37" borderId="72" xfId="0" applyFill="1" applyBorder="1" applyAlignment="1" applyProtection="1">
      <alignment horizontal="left" vertical="center" wrapText="1"/>
      <protection locked="0" hidden="1"/>
    </xf>
    <xf numFmtId="0" fontId="0" fillId="0" borderId="69" xfId="0" applyBorder="1" applyAlignment="1" applyProtection="1">
      <alignment vertical="center" wrapText="1"/>
      <protection locked="0"/>
    </xf>
    <xf numFmtId="0" fontId="0" fillId="37" borderId="72" xfId="0" applyFill="1" applyBorder="1" applyAlignment="1" applyProtection="1">
      <alignment horizontal="left" vertical="center" wrapText="1"/>
      <protection locked="0"/>
    </xf>
    <xf numFmtId="0" fontId="0" fillId="38" borderId="70" xfId="0" applyFill="1" applyBorder="1" applyAlignment="1" applyProtection="1">
      <alignment horizontal="left" vertical="center" wrapText="1"/>
      <protection locked="0"/>
    </xf>
    <xf numFmtId="0" fontId="0" fillId="0" borderId="73" xfId="0" applyBorder="1" applyAlignment="1" applyProtection="1">
      <alignmen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3162299</xdr:colOff>
      <xdr:row>1</xdr:row>
      <xdr:rowOff>44449</xdr:rowOff>
    </xdr:from>
    <xdr:to>
      <xdr:col>6</xdr:col>
      <xdr:colOff>38832</xdr:colOff>
      <xdr:row>6</xdr:row>
      <xdr:rowOff>96724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715374" y="215899"/>
          <a:ext cx="943708" cy="900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9658351</xdr:colOff>
      <xdr:row>0</xdr:row>
      <xdr:rowOff>0</xdr:rowOff>
    </xdr:from>
    <xdr:to>
      <xdr:col>1</xdr:col>
      <xdr:colOff>1</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658351" y="0"/>
          <a:ext cx="123825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7153276</xdr:colOff>
      <xdr:row>1</xdr:row>
      <xdr:rowOff>8731</xdr:rowOff>
    </xdr:from>
    <xdr:to>
      <xdr:col>3</xdr:col>
      <xdr:colOff>1</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991726" y="180181"/>
          <a:ext cx="895350" cy="92519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phayden_unimetal_com/Documents/redundant1/Pats%20Scan%20folder/Pats%20Scan%20folder/C/Conflict%20Minerals%20Info/Gilbert%20and%20Jone/RMI_CMRT_6.31_0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hayden@unimeta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lacaprajr@unimeta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060CBB5-7768-45DA-8657-401E6742D52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473B42C-2D51-4301-B9B4-F76C0862CC7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4"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3"/>
      <c r="B1" s="344"/>
      <c r="C1" s="344"/>
      <c r="D1" s="344"/>
      <c r="E1" s="344"/>
      <c r="F1" s="344"/>
      <c r="G1" s="344"/>
      <c r="H1" s="344"/>
      <c r="I1" s="344"/>
      <c r="J1" s="344"/>
      <c r="K1" s="345"/>
      <c r="L1" s="100"/>
      <c r="P1" s="3"/>
      <c r="Q1" s="3"/>
      <c r="R1" s="3"/>
      <c r="S1" s="3"/>
      <c r="T1" s="3"/>
      <c r="U1" s="3"/>
      <c r="V1" s="3"/>
      <c r="W1" s="3"/>
      <c r="X1" s="3"/>
      <c r="Y1" s="3"/>
      <c r="Z1" s="3"/>
      <c r="AA1" s="3"/>
      <c r="AB1" s="3"/>
      <c r="AC1" s="3"/>
      <c r="AD1" s="3"/>
      <c r="AE1" s="3"/>
      <c r="AF1" s="3"/>
      <c r="AG1" s="3"/>
      <c r="AH1" s="3"/>
    </row>
    <row r="2" spans="1:34" ht="82.35" customHeight="1">
      <c r="A2" s="34"/>
      <c r="B2" s="136"/>
      <c r="C2" s="35"/>
      <c r="D2" s="346" t="str">
        <f ca="1">OFFSET(L!$C$1,MATCH("Declaration"&amp;ADDRESS(ROW(),COLUMN(),4),L!$A:$A,0)-1,SL,,)</f>
        <v>Conflict Minerals Reporting Template (CMRT)</v>
      </c>
      <c r="E2" s="347"/>
      <c r="F2" s="347"/>
      <c r="G2" s="347"/>
      <c r="H2" s="347"/>
      <c r="I2" s="347"/>
      <c r="J2" s="34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9"/>
      <c r="G3" s="359"/>
      <c r="H3" s="359"/>
      <c r="I3" s="152"/>
      <c r="J3" s="138" t="s">
        <v>15733</v>
      </c>
      <c r="K3" s="36"/>
      <c r="L3" s="100"/>
      <c r="P3" s="45">
        <f>MATCH($D$3,LN,0)</f>
        <v>1</v>
      </c>
    </row>
    <row r="4" spans="1:34" ht="15.75">
      <c r="A4" s="34"/>
      <c r="B4" s="355" t="str">
        <f ca="1">OFFSET(L!$C$1,MATCH("Declaration"&amp;ADDRESS(ROW(),COLUMN(),4),L!$A:$A,0)-1,SL,,)</f>
        <v>The purpose of this document is to collect sourcing information on tin, tantalum, tungsten and gold used in products</v>
      </c>
      <c r="C4" s="355"/>
      <c r="D4" s="355"/>
      <c r="E4" s="355"/>
      <c r="F4" s="355"/>
      <c r="G4" s="355"/>
      <c r="H4" s="355"/>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9" t="s">
        <v>15817</v>
      </c>
      <c r="E8" s="350"/>
      <c r="F8" s="350"/>
      <c r="G8" s="350"/>
      <c r="H8" s="350"/>
      <c r="I8" s="350"/>
      <c r="J8" s="35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1" t="s">
        <v>481</v>
      </c>
      <c r="E9" s="362"/>
      <c r="F9" s="362"/>
      <c r="G9" s="36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5" t="str">
        <f ca="1">OFFSET(L!$C$1,MATCH("Declaration"&amp;ADDRESS(ROW(),COLUMN(),4)&amp;LEFT($D$9,1),L!$A:$A,0)-1,SL,,)</f>
        <v>Description of Scope:</v>
      </c>
      <c r="C10" s="122"/>
      <c r="D10" s="356"/>
      <c r="E10" s="357"/>
      <c r="F10" s="357"/>
      <c r="G10" s="357"/>
      <c r="H10" s="357"/>
      <c r="I10" s="357"/>
      <c r="J10" s="358"/>
      <c r="K10" s="36"/>
      <c r="L10" s="115"/>
      <c r="Q10" s="3"/>
      <c r="R10" s="3"/>
      <c r="S10" s="3"/>
      <c r="T10" s="3"/>
      <c r="U10" s="3"/>
      <c r="V10" s="3"/>
      <c r="W10" s="3"/>
      <c r="X10" s="3"/>
      <c r="Y10" s="3"/>
      <c r="Z10" s="3"/>
      <c r="AA10" s="3"/>
      <c r="AB10" s="3"/>
      <c r="AC10" s="3"/>
      <c r="AD10" s="3"/>
      <c r="AE10" s="3"/>
      <c r="AF10" s="3"/>
      <c r="AG10" s="3"/>
      <c r="AH10" s="3"/>
    </row>
    <row r="11" spans="1:34" ht="15.75">
      <c r="A11" s="38"/>
      <c r="B11" s="366"/>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2" t="s">
        <v>15818</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7" t="s">
        <v>15819</v>
      </c>
      <c r="E16" s="368"/>
      <c r="F16" s="368"/>
      <c r="G16" s="368"/>
      <c r="H16" s="368"/>
      <c r="I16" s="368"/>
      <c r="J16" s="36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15820</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5" t="s">
        <v>15821</v>
      </c>
      <c r="E18" s="386"/>
      <c r="F18" s="386"/>
      <c r="G18" s="386"/>
      <c r="H18" s="386"/>
      <c r="I18" s="386"/>
      <c r="J18" s="38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2" t="s">
        <v>15822</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7" t="s">
        <v>15828</v>
      </c>
      <c r="E20" s="368"/>
      <c r="F20" s="368"/>
      <c r="G20" s="368"/>
      <c r="H20" s="368"/>
      <c r="I20" s="368"/>
      <c r="J20" s="36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45814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6"/>
      <c r="I37" s="376"/>
      <c r="J37" s="376"/>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86.25" customHeight="1">
      <c r="A39" s="41"/>
      <c r="B39" s="40" t="str">
        <f ca="1">OFFSET(L!$C$1,MATCH("Declaration"&amp;ADDRESS(ROW(),COLUMN(),4),L!$A:$A,0)-1,SL,,)&amp;P39</f>
        <v>Tin  (*)</v>
      </c>
      <c r="C39" s="10"/>
      <c r="D39" s="326" t="s">
        <v>475</v>
      </c>
      <c r="E39" s="327"/>
      <c r="F39" s="47"/>
      <c r="G39" s="334" t="s">
        <v>15823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82.5" customHeight="1">
      <c r="A45" s="41"/>
      <c r="B45" s="40" t="str">
        <f ca="1">OFFSET(L!$C$1,MATCH("Declaration"&amp;ADDRESS(ROW(),COLUMN(),4),L!$A:$A,0)-1,SL,,)&amp;P45</f>
        <v>Tin  (*)</v>
      </c>
      <c r="C45" s="10"/>
      <c r="D45" s="326" t="s">
        <v>475</v>
      </c>
      <c r="E45" s="327"/>
      <c r="F45" s="47"/>
      <c r="G45" s="334" t="s">
        <v>15823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76.5" customHeight="1">
      <c r="A46" s="41"/>
      <c r="B46" s="40" t="str">
        <f ca="1">OFFSET(L!$C$1,MATCH("Declaration"&amp;ADDRESS(ROW(),COLUMN(),4),L!$A:$A,0)-1,SL,,)&amp;P46</f>
        <v>Gold  (*)</v>
      </c>
      <c r="C46" s="10"/>
      <c r="D46" s="326" t="s">
        <v>475</v>
      </c>
      <c r="E46" s="327"/>
      <c r="F46" s="47"/>
      <c r="G46" s="337" t="s">
        <v>15826</v>
      </c>
      <c r="H46" s="338"/>
      <c r="I46" s="338"/>
      <c r="J46" s="33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0"/>
      <c r="E56" s="371"/>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0" t="s">
        <v>15824</v>
      </c>
      <c r="E57" s="371"/>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0" t="s">
        <v>15824</v>
      </c>
      <c r="E58" s="371"/>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0"/>
      <c r="E59" s="371"/>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5"/>
      <c r="I61" s="375"/>
      <c r="J61" s="375"/>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5" t="str">
        <f>IF(Q75="(*)","Click here to enter smelter names","")</f>
        <v/>
      </c>
      <c r="I67" s="375"/>
      <c r="J67" s="375"/>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8" t="str">
        <f ca="1">OFFSET(L!$C$1,MATCH("Declaration"&amp;ADDRESS(ROW(),COLUMN(),4),L!$A:$A,0)-1,SL,,)</f>
        <v>Answer the Following Questions at a Company Level</v>
      </c>
      <c r="C73" s="388"/>
      <c r="D73" s="388"/>
      <c r="E73" s="388"/>
      <c r="F73" s="388"/>
      <c r="G73" s="388"/>
      <c r="H73" s="388"/>
      <c r="I73" s="388"/>
      <c r="J73" s="38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40"/>
      <c r="H77" s="341"/>
      <c r="I77" s="341"/>
      <c r="J77" s="342"/>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t="s">
        <v>15827</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1" t="s">
        <v>475</v>
      </c>
      <c r="E85" s="382"/>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5.75" thickBot="1">
      <c r="A91" s="378" t="str">
        <f ca="1">OFFSET(L!$C$1,MATCH("General"&amp;"Cpy",L!$A:$A,0)-1,SL,,)</f>
        <v>© 2025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E811586-D23A-47A5-87A6-50EE393F9BF3}"/>
    <hyperlink ref="D20" r:id="rId4" xr:uid="{905573C5-1721-481D-89D7-EA9437AE239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3" zoomScaleNormal="100" zoomScalePageLayoutView="55" workbookViewId="0">
      <selection activeCell="B15" sqref="B15:Q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12875</v>
      </c>
      <c r="D5" s="230"/>
      <c r="E5" s="182" t="s">
        <v>1065</v>
      </c>
      <c r="F5" s="182" t="s">
        <v>753</v>
      </c>
      <c r="G5" s="182" t="s">
        <v>13177</v>
      </c>
      <c r="H5" s="183">
        <v>0</v>
      </c>
      <c r="I5" s="184" t="s">
        <v>15825</v>
      </c>
      <c r="J5" s="184" t="s">
        <v>1640</v>
      </c>
      <c r="K5" s="224"/>
      <c r="L5" s="224"/>
      <c r="M5" s="224"/>
      <c r="N5" s="224"/>
      <c r="O5" s="224"/>
      <c r="P5" s="185"/>
      <c r="Q5" s="225"/>
      <c r="R5" s="182" t="s">
        <v>12377</v>
      </c>
      <c r="S5" s="181" t="str">
        <f t="shared" ref="S5" ca="1" si="0">IF(B5="","",IF(ISERROR(MATCH($E5,CL,0)),"Unknown",INDIRECT("'C'!$A$"&amp;MATCH($E5,CL,0)+1)))</f>
        <v>BR</v>
      </c>
      <c r="T5" s="181" t="str">
        <f ca="1">IF(B5="","",IF(ISERROR(MATCH($J5,[1]SorP!$B$1:$B$6279,0)),"",INDIRECT("'SorP'!$A$"&amp;MATCH($S5&amp;$J5,[1]SorP!C:C,0))))</f>
        <v>BR-SP</v>
      </c>
      <c r="U5" s="201"/>
      <c r="V5" s="226">
        <f>IF(C5="",NA(),IF(OR(C5="Smelter not listed",C5="Smelter not yet identified"),MATCH($B5&amp;$D5,'[1]Smelter Look-up'!$J:$J,0),MATCH($B5&amp;$C5,'[1]Smelter Look-up'!$J:$J,0)))</f>
        <v>467</v>
      </c>
      <c r="X5" s="227">
        <f t="shared" ref="X5:X14" si="1">IF(AND(C5="Smelter not listed",OR(LEN(D5)=0,LEN(E5)=0)),1,0)</f>
        <v>0</v>
      </c>
      <c r="AB5" s="228" t="str">
        <f t="shared" ref="AB5" si="2">B5&amp;C5</f>
        <v>TinMineracao Taboca SA</v>
      </c>
    </row>
    <row r="6" spans="1:34" s="227" customFormat="1" ht="20.100000000000001" customHeight="1">
      <c r="A6" s="262"/>
      <c r="B6" s="182" t="s">
        <v>1099</v>
      </c>
      <c r="C6" s="186" t="s">
        <v>793</v>
      </c>
      <c r="D6" s="230"/>
      <c r="E6" s="182" t="s">
        <v>1084</v>
      </c>
      <c r="F6" s="182" t="s">
        <v>752</v>
      </c>
      <c r="G6" s="182" t="s">
        <v>13177</v>
      </c>
      <c r="H6" s="183">
        <v>0</v>
      </c>
      <c r="I6" s="184" t="s">
        <v>1739</v>
      </c>
      <c r="J6" s="184" t="s">
        <v>8635</v>
      </c>
      <c r="K6" s="224"/>
      <c r="L6" s="224"/>
      <c r="M6" s="224"/>
      <c r="N6" s="224"/>
      <c r="O6" s="224"/>
      <c r="P6" s="185"/>
      <c r="Q6" s="225"/>
      <c r="R6" s="182" t="s">
        <v>793</v>
      </c>
      <c r="S6" s="181" t="str">
        <f t="shared" ref="S6:S14" ca="1" si="3">IF(B6="","",IF(ISERROR(MATCH($E6,CL,0)),"Unknown",INDIRECT("'C'!$A$"&amp;MATCH($E6,CL,0)+1)))</f>
        <v>MY</v>
      </c>
      <c r="T6" s="181" t="str">
        <f ca="1">IF(B6="","",IF(ISERROR(MATCH($J6,[1]SorP!$B$1:$B$6279,0)),"",INDIRECT("'SorP'!$A$"&amp;MATCH($S6&amp;$J6,[1]SorP!C:C,0))))</f>
        <v>MY-07</v>
      </c>
      <c r="U6" s="201"/>
      <c r="V6" s="226">
        <f>IF(C6="",NA(),IF(OR(C6="Smelter not listed",C6="Smelter not yet identified"),MATCH($B6&amp;$D6,'[1]Smelter Look-up'!$J:$J,0),MATCH($B6&amp;$C6,'[1]Smelter Look-up'!$J:$J,0)))</f>
        <v>458</v>
      </c>
      <c r="X6" s="227">
        <f t="shared" si="1"/>
        <v>0</v>
      </c>
      <c r="AB6" s="228" t="str">
        <f t="shared" ref="AB6:AB37" si="4">B6&amp;C6</f>
        <v>TinMalaysia Smelting Corporation (MSC)</v>
      </c>
    </row>
    <row r="7" spans="1:34" s="227" customFormat="1" ht="20.100000000000001" customHeight="1">
      <c r="A7" s="262"/>
      <c r="B7" s="182" t="s">
        <v>1099</v>
      </c>
      <c r="C7" s="186" t="s">
        <v>1000</v>
      </c>
      <c r="D7" s="230"/>
      <c r="E7" s="182" t="s">
        <v>859</v>
      </c>
      <c r="F7" s="182" t="s">
        <v>763</v>
      </c>
      <c r="G7" s="182" t="s">
        <v>13177</v>
      </c>
      <c r="H7" s="183">
        <v>0</v>
      </c>
      <c r="I7" s="184" t="s">
        <v>1752</v>
      </c>
      <c r="J7" s="184" t="s">
        <v>1753</v>
      </c>
      <c r="K7" s="224"/>
      <c r="L7" s="224"/>
      <c r="M7" s="224"/>
      <c r="N7" s="224"/>
      <c r="O7" s="224"/>
      <c r="P7" s="185"/>
      <c r="Q7" s="225"/>
      <c r="R7" s="182" t="s">
        <v>1000</v>
      </c>
      <c r="S7" s="181" t="str">
        <f t="shared" ca="1" si="3"/>
        <v>TH</v>
      </c>
      <c r="T7" s="181" t="str">
        <f ca="1">IF(B7="","",IF(ISERROR(MATCH($J7,[1]SorP!$B$1:$B$6279,0)),"",INDIRECT("'SorP'!$A$"&amp;MATCH($S7&amp;$J7,[1]SorP!C:C,0))))</f>
        <v>TH-83</v>
      </c>
      <c r="U7" s="201"/>
      <c r="V7" s="226">
        <f>IF(C7="",NA(),IF(OR(C7="Smelter not listed",C7="Smelter not yet identified"),MATCH($B7&amp;$D7,'[1]Smelter Look-up'!$J:$J,0),MATCH($B7&amp;$C7,'[1]Smelter Look-up'!$J:$J,0)))</f>
        <v>526</v>
      </c>
      <c r="X7" s="227">
        <f t="shared" si="1"/>
        <v>0</v>
      </c>
      <c r="AB7" s="228" t="str">
        <f t="shared" si="4"/>
        <v>TinThaisarco</v>
      </c>
    </row>
    <row r="8" spans="1:34" s="227" customFormat="1" ht="20.100000000000001" customHeight="1">
      <c r="A8" s="262"/>
      <c r="B8" s="182" t="s">
        <v>1099</v>
      </c>
      <c r="C8" s="186" t="s">
        <v>13714</v>
      </c>
      <c r="D8" s="230"/>
      <c r="E8" s="182" t="s">
        <v>1074</v>
      </c>
      <c r="F8" s="182" t="s">
        <v>777</v>
      </c>
      <c r="G8" s="182" t="s">
        <v>13177</v>
      </c>
      <c r="H8" s="183">
        <v>0</v>
      </c>
      <c r="I8" s="184" t="s">
        <v>1749</v>
      </c>
      <c r="J8" s="184" t="s">
        <v>6016</v>
      </c>
      <c r="K8" s="224"/>
      <c r="L8" s="224"/>
      <c r="M8" s="224"/>
      <c r="N8" s="224"/>
      <c r="O8" s="224"/>
      <c r="P8" s="185"/>
      <c r="Q8" s="225"/>
      <c r="R8" s="182" t="s">
        <v>13714</v>
      </c>
      <c r="S8" s="181" t="str">
        <f t="shared" ca="1" si="3"/>
        <v>ID</v>
      </c>
      <c r="T8" s="181" t="str">
        <f ca="1">IF(B8="","",IF(ISERROR(MATCH($J8,[1]SorP!$B$1:$B$6279,0)),"",INDIRECT("'SorP'!$A$"&amp;MATCH($S8&amp;$J8,[1]SorP!C:C,0))))</f>
        <v>ID-RI</v>
      </c>
      <c r="U8" s="201"/>
      <c r="V8" s="226">
        <f>IF(C8="",NA(),IF(OR(C8="Smelter not listed",C8="Smelter not yet identified"),MATCH($B8&amp;$D8,'[1]Smelter Look-up'!$J:$J,0),MATCH($B8&amp;$C8,'[1]Smelter Look-up'!$J:$J,0)))</f>
        <v>513</v>
      </c>
      <c r="X8" s="227">
        <f t="shared" si="1"/>
        <v>0</v>
      </c>
      <c r="AB8" s="228" t="str">
        <f t="shared" si="4"/>
        <v>TinPT Timah Tbk Kundur</v>
      </c>
    </row>
    <row r="9" spans="1:34" s="227" customFormat="1" ht="20.100000000000001" customHeight="1">
      <c r="A9" s="262"/>
      <c r="B9" s="182" t="s">
        <v>1099</v>
      </c>
      <c r="C9" s="186" t="s">
        <v>13713</v>
      </c>
      <c r="D9" s="230"/>
      <c r="E9" s="182" t="s">
        <v>1074</v>
      </c>
      <c r="F9" s="182" t="s">
        <v>760</v>
      </c>
      <c r="G9" s="182" t="s">
        <v>13177</v>
      </c>
      <c r="H9" s="183">
        <v>0</v>
      </c>
      <c r="I9" s="184" t="s">
        <v>1751</v>
      </c>
      <c r="J9" s="184" t="s">
        <v>12799</v>
      </c>
      <c r="K9" s="224"/>
      <c r="L9" s="224"/>
      <c r="M9" s="224"/>
      <c r="N9" s="224"/>
      <c r="O9" s="224"/>
      <c r="P9" s="185"/>
      <c r="Q9" s="225"/>
      <c r="R9" s="182" t="s">
        <v>13713</v>
      </c>
      <c r="S9" s="181" t="str">
        <f t="shared" ca="1" si="3"/>
        <v>ID</v>
      </c>
      <c r="T9" s="181" t="str">
        <f ca="1">IF(B9="","",IF(ISERROR(MATCH($J9,[1]SorP!$B$1:$B$6279,0)),"",INDIRECT("'SorP'!$A$"&amp;MATCH($S9&amp;$J9,[1]SorP!C:C,0))))</f>
        <v>ID-BB</v>
      </c>
      <c r="U9" s="201"/>
      <c r="V9" s="226">
        <f>IF(C9="",NA(),IF(OR(C9="Smelter not listed",C9="Smelter not yet identified"),MATCH($B9&amp;$D9,'[1]Smelter Look-up'!$J:$J,0),MATCH($B9&amp;$C9,'[1]Smelter Look-up'!$J:$J,0)))</f>
        <v>514</v>
      </c>
      <c r="X9" s="227">
        <f t="shared" si="1"/>
        <v>0</v>
      </c>
      <c r="AB9" s="228" t="str">
        <f t="shared" si="4"/>
        <v>TinPT Timah Tbk Mentok</v>
      </c>
    </row>
    <row r="10" spans="1:34" s="227" customFormat="1" ht="20.100000000000001" customHeight="1">
      <c r="A10" s="262"/>
      <c r="B10" s="182" t="s">
        <v>1099</v>
      </c>
      <c r="C10" s="186" t="s">
        <v>15341</v>
      </c>
      <c r="D10" s="230"/>
      <c r="E10" s="182" t="s">
        <v>1064</v>
      </c>
      <c r="F10" s="182" t="s">
        <v>1772</v>
      </c>
      <c r="G10" s="182" t="s">
        <v>13177</v>
      </c>
      <c r="H10" s="183">
        <v>0</v>
      </c>
      <c r="I10" s="184" t="s">
        <v>1773</v>
      </c>
      <c r="J10" s="184" t="s">
        <v>3104</v>
      </c>
      <c r="K10" s="224"/>
      <c r="L10" s="224"/>
      <c r="M10" s="224"/>
      <c r="N10" s="224"/>
      <c r="O10" s="224"/>
      <c r="P10" s="185"/>
      <c r="Q10" s="225"/>
      <c r="R10" s="182" t="s">
        <v>15341</v>
      </c>
      <c r="S10" s="181" t="str">
        <f t="shared" ca="1" si="3"/>
        <v>BE</v>
      </c>
      <c r="T10" s="181" t="str">
        <f ca="1">IF(B10="","",IF(ISERROR(MATCH($J10,[1]SorP!$B$1:$B$6279,0)),"",INDIRECT("'SorP'!$A$"&amp;MATCH($S10&amp;$J10,[1]SorP!C:C,0))))</f>
        <v>BE-VAN</v>
      </c>
      <c r="U10" s="201"/>
      <c r="V10" s="226">
        <f>IF(C10="",NA(),IF(OR(C10="Smelter not listed",C10="Smelter not yet identified"),MATCH($B10&amp;$D10,'[1]Smelter Look-up'!$J:$J,0),MATCH($B10&amp;$C10,'[1]Smelter Look-up'!$J:$J,0)))</f>
        <v>394</v>
      </c>
      <c r="X10" s="227">
        <f t="shared" si="1"/>
        <v>0</v>
      </c>
      <c r="AB10" s="228" t="str">
        <f t="shared" si="4"/>
        <v>TinAurubis Beerse</v>
      </c>
    </row>
    <row r="11" spans="1:34" s="227" customFormat="1" ht="20.100000000000001" customHeight="1">
      <c r="A11" s="262"/>
      <c r="B11" s="182" t="s">
        <v>1099</v>
      </c>
      <c r="C11" s="186" t="s">
        <v>1003</v>
      </c>
      <c r="D11" s="230"/>
      <c r="E11" s="182" t="s">
        <v>851</v>
      </c>
      <c r="F11" s="182" t="s">
        <v>754</v>
      </c>
      <c r="G11" s="182" t="s">
        <v>13177</v>
      </c>
      <c r="H11" s="183">
        <v>0</v>
      </c>
      <c r="I11" s="184" t="s">
        <v>1743</v>
      </c>
      <c r="J11" s="184" t="s">
        <v>9062</v>
      </c>
      <c r="K11" s="224"/>
      <c r="L11" s="224"/>
      <c r="M11" s="224"/>
      <c r="N11" s="224"/>
      <c r="O11" s="224"/>
      <c r="P11" s="185"/>
      <c r="Q11" s="225"/>
      <c r="R11" s="182" t="s">
        <v>1003</v>
      </c>
      <c r="S11" s="181" t="str">
        <f t="shared" ca="1" si="3"/>
        <v>PE</v>
      </c>
      <c r="T11" s="181" t="str">
        <f ca="1">IF(B11="","",IF(ISERROR(MATCH($J11,[1]SorP!$B$1:$B$6279,0)),"",INDIRECT("'SorP'!$A$"&amp;MATCH($S11&amp;$J11,[1]SorP!C:C,0))))</f>
        <v>PE-ICA</v>
      </c>
      <c r="U11" s="201"/>
      <c r="V11" s="226">
        <f>IF(C11="",NA(),IF(OR(C11="Smelter not listed",C11="Smelter not yet identified"),MATCH($B11&amp;$D11,'[1]Smelter Look-up'!$J:$J,0),MATCH($B11&amp;$C11,'[1]Smelter Look-up'!$J:$J,0)))</f>
        <v>470</v>
      </c>
      <c r="X11" s="227">
        <f t="shared" si="1"/>
        <v>0</v>
      </c>
      <c r="AB11" s="228" t="str">
        <f t="shared" si="4"/>
        <v>TinMinsur</v>
      </c>
    </row>
    <row r="12" spans="1:34" s="227" customFormat="1" ht="20.100000000000001" customHeight="1">
      <c r="A12" s="262"/>
      <c r="B12" s="182" t="s">
        <v>1099</v>
      </c>
      <c r="C12" s="186" t="s">
        <v>13121</v>
      </c>
      <c r="D12" s="230"/>
      <c r="E12" s="182" t="s">
        <v>2384</v>
      </c>
      <c r="F12" s="182" t="s">
        <v>13122</v>
      </c>
      <c r="G12" s="182" t="s">
        <v>13177</v>
      </c>
      <c r="H12" s="183">
        <v>0</v>
      </c>
      <c r="I12" s="184" t="s">
        <v>13123</v>
      </c>
      <c r="J12" s="184" t="s">
        <v>1699</v>
      </c>
      <c r="K12" s="224"/>
      <c r="L12" s="224"/>
      <c r="M12" s="224"/>
      <c r="N12" s="224"/>
      <c r="O12" s="224"/>
      <c r="P12" s="185"/>
      <c r="Q12" s="225"/>
      <c r="R12" s="182" t="s">
        <v>13121</v>
      </c>
      <c r="S12" s="181" t="str">
        <f t="shared" ca="1" si="3"/>
        <v>US</v>
      </c>
      <c r="T12" s="181" t="str">
        <f ca="1">IF(B12="","",IF(ISERROR(MATCH($J12,[1]SorP!$B$1:$B$6279,0)),"",INDIRECT("'SorP'!$A$"&amp;MATCH($S12&amp;$J12,[1]SorP!C:C,0))))</f>
        <v>US-PA</v>
      </c>
      <c r="U12" s="201"/>
      <c r="V12" s="226">
        <f>IF(C12="",NA(),IF(OR(C12="Smelter not listed",C12="Smelter not yet identified"),MATCH($B12&amp;$D12,'[1]Smelter Look-up'!$J:$J,0),MATCH($B12&amp;$C12,'[1]Smelter Look-up'!$J:$J,0)))</f>
        <v>530</v>
      </c>
      <c r="X12" s="227">
        <f t="shared" si="1"/>
        <v>0</v>
      </c>
      <c r="AB12" s="228" t="str">
        <f t="shared" si="4"/>
        <v>TinTin Technology &amp; Refining</v>
      </c>
    </row>
    <row r="13" spans="1:34" s="227" customFormat="1" ht="20.100000000000001" customHeight="1">
      <c r="A13" s="262"/>
      <c r="B13" s="182" t="s">
        <v>1099</v>
      </c>
      <c r="C13" s="186" t="s">
        <v>814</v>
      </c>
      <c r="D13" s="230"/>
      <c r="E13" s="182" t="s">
        <v>2382</v>
      </c>
      <c r="F13" s="182" t="s">
        <v>745</v>
      </c>
      <c r="G13" s="182" t="s">
        <v>13177</v>
      </c>
      <c r="H13" s="183">
        <v>0</v>
      </c>
      <c r="I13" s="184" t="s">
        <v>1728</v>
      </c>
      <c r="J13" s="184" t="s">
        <v>1728</v>
      </c>
      <c r="K13" s="224"/>
      <c r="L13" s="224"/>
      <c r="M13" s="224"/>
      <c r="N13" s="224"/>
      <c r="O13" s="224"/>
      <c r="P13" s="185"/>
      <c r="Q13" s="225"/>
      <c r="R13" s="182" t="s">
        <v>814</v>
      </c>
      <c r="S13" s="181" t="str">
        <f t="shared" ca="1" si="3"/>
        <v>BO</v>
      </c>
      <c r="T13" s="181" t="str">
        <f ca="1">IF(B13="","",IF(ISERROR(MATCH($J13,[1]SorP!$B$1:$B$6279,0)),"",INDIRECT("'SorP'!$A$"&amp;MATCH($S13&amp;$J13,[1]SorP!C:C,0))))</f>
        <v>BO-O</v>
      </c>
      <c r="U13" s="201"/>
      <c r="V13" s="226">
        <f>IF(C13="",NA(),IF(OR(C13="Smelter not listed",C13="Smelter not yet identified"),MATCH($B13&amp;$D13,'[1]Smelter Look-up'!$J:$J,0),MATCH($B13&amp;$C13,'[1]Smelter Look-up'!$J:$J,0)))</f>
        <v>421</v>
      </c>
      <c r="X13" s="227">
        <f t="shared" si="1"/>
        <v>0</v>
      </c>
      <c r="AB13" s="228" t="str">
        <f t="shared" si="4"/>
        <v>TinEM Vinto</v>
      </c>
    </row>
    <row r="14" spans="1:34" s="227" customFormat="1" ht="20.100000000000001" customHeight="1">
      <c r="A14" s="262"/>
      <c r="B14" s="182" t="s">
        <v>1099</v>
      </c>
      <c r="C14" s="186" t="s">
        <v>1759</v>
      </c>
      <c r="D14" s="230"/>
      <c r="E14" s="182" t="s">
        <v>1065</v>
      </c>
      <c r="F14" s="182" t="s">
        <v>764</v>
      </c>
      <c r="G14" s="182" t="s">
        <v>13177</v>
      </c>
      <c r="H14" s="183">
        <v>0</v>
      </c>
      <c r="I14" s="184" t="s">
        <v>1725</v>
      </c>
      <c r="J14" s="184" t="s">
        <v>1729</v>
      </c>
      <c r="K14" s="224"/>
      <c r="L14" s="224"/>
      <c r="M14" s="224"/>
      <c r="N14" s="224"/>
      <c r="O14" s="224"/>
      <c r="P14" s="185"/>
      <c r="Q14" s="225"/>
      <c r="R14" s="182" t="s">
        <v>2484</v>
      </c>
      <c r="S14" s="181" t="str">
        <f t="shared" ca="1" si="3"/>
        <v>BR</v>
      </c>
      <c r="T14" s="181" t="str">
        <f ca="1">IF(B14="","",IF(ISERROR(MATCH($J14,[1]SorP!$B$1:$B$6279,0)),"",INDIRECT("'SorP'!$A$"&amp;MATCH($S14&amp;$J14,[1]SorP!C:C,0))))</f>
        <v>BR-RO</v>
      </c>
      <c r="U14" s="201"/>
      <c r="V14" s="226">
        <f>IF(C14="",NA(),IF(OR(C14="Smelter not listed",C14="Smelter not yet identified"),MATCH($B14&amp;$D14,'[1]Smelter Look-up'!$J:$J,0),MATCH($B14&amp;$C14,'[1]Smelter Look-up'!$J:$J,0)))</f>
        <v>537</v>
      </c>
      <c r="X14" s="227">
        <f t="shared" si="1"/>
        <v>0</v>
      </c>
      <c r="AB14" s="228" t="str">
        <f t="shared" si="4"/>
        <v>TinWhite Solder Metalurgica</v>
      </c>
    </row>
    <row r="15" spans="1:34" s="227" customFormat="1" ht="24" customHeight="1">
      <c r="A15" s="262"/>
      <c r="B15" s="402" t="s">
        <v>1098</v>
      </c>
      <c r="C15" s="401" t="s">
        <v>1195</v>
      </c>
      <c r="D15" s="407"/>
      <c r="E15" s="402" t="s">
        <v>2384</v>
      </c>
      <c r="F15" s="402" t="s">
        <v>689</v>
      </c>
      <c r="G15" s="402" t="s">
        <v>13177</v>
      </c>
      <c r="H15" s="403" t="s">
        <v>15829</v>
      </c>
      <c r="I15" s="404" t="s">
        <v>1590</v>
      </c>
      <c r="J15" s="404" t="s">
        <v>1591</v>
      </c>
      <c r="K15" s="405" t="s">
        <v>15830</v>
      </c>
      <c r="L15" s="405" t="s">
        <v>15831</v>
      </c>
      <c r="M15" s="405"/>
      <c r="N15" s="405" t="s">
        <v>15832</v>
      </c>
      <c r="O15" s="405" t="s">
        <v>15832</v>
      </c>
      <c r="P15" s="406" t="s">
        <v>476</v>
      </c>
      <c r="Q15" s="408"/>
      <c r="R15" s="182" t="str">
        <f ca="1">IF(ISERROR($V15),"",OFFSET('Smelter Look-up'!$C$4,$V15-4,0)&amp;"")</f>
        <v>Metalor USA Refining Corporation</v>
      </c>
      <c r="S15" s="181" t="str">
        <f t="shared" ref="S15:S37" ca="1" si="5">IF(B15="","",IF(ISERROR(MATCH($E15,CL,0)),"Unknown",INDIRECT("'C'!$A$"&amp;MATCH($E15,CL,0)+1)))</f>
        <v>US</v>
      </c>
      <c r="T15" s="181" t="str">
        <f ca="1">IF(B15="","",IF(ISERROR(MATCH($J15,SorP!$B$1:$B$6226,0)),"",INDIRECT("'SorP'!$A$"&amp;MATCH($S15&amp;$J15,SorP!C:C,0))))</f>
        <v>US-MA</v>
      </c>
      <c r="U15" s="201"/>
      <c r="V15" s="226">
        <f>IF(C15="",NA(),IF(OR(C15="Smelter not listed",C15="Smelter not yet identified"),MATCH($B15&amp;$D15,'Smelter Look-up'!$J:$J,0),MATCH($B15&amp;$C15,'Smelter Look-up'!$J:$J,0)))</f>
        <v>182</v>
      </c>
      <c r="X15" s="227">
        <f t="shared" ref="X15:X37" si="6">IF(AND(C15="Smelter not listed",OR(LEN(D15)=0,LEN(E15)=0)),1,0)</f>
        <v>0</v>
      </c>
      <c r="AB15" s="228" t="str">
        <f t="shared" si="4"/>
        <v>GoldMetalor USA Refining Corporation</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5"/>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6"/>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5"/>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6"/>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5"/>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6"/>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5"/>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6"/>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5"/>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6"/>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5"/>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6"/>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5"/>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6"/>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5"/>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6"/>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5"/>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6"/>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5"/>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6"/>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5"/>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6"/>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5"/>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6"/>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5"/>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6"/>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5"/>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6"/>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5"/>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6"/>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5"/>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6"/>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6"/>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2C2163B-2020-474D-B31F-6ED16AE7B8D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14 B16:B2504" xr:uid="{00000000-0002-0000-0400-000000000000}">
      <formula1>Metal</formula1>
    </dataValidation>
    <dataValidation allowBlank="1" showErrorMessage="1" sqref="F5:G14 F16:G2504" xr:uid="{00000000-0002-0000-0400-000001000000}"/>
    <dataValidation type="list" showInputMessage="1" showErrorMessage="1" sqref="C5:C14 C16:C2504" xr:uid="{00000000-0002-0000-0400-000002000000}">
      <formula1>SN</formula1>
    </dataValidation>
    <dataValidation type="list" allowBlank="1" showInputMessage="1" showErrorMessage="1" sqref="E5:E14 E16:E2504" xr:uid="{00000000-0002-0000-0400-000003000000}">
      <formula1>CL</formula1>
    </dataValidation>
    <dataValidation type="list" allowBlank="1" showInputMessage="1" showErrorMessage="1" sqref="P5:P14 P16: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UniMetal Surface Finishing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Patrick Hayden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phayden@unimetal.com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860-283-0271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George LaCapra Jr.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glacaprajr@unimetal.com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4" sqref="D1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2025 Responsible Minerals Initiative. All rights reserved.</v>
      </c>
      <c r="C2006" s="398"/>
      <c r="D2006" s="398"/>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Patrick Hayden</cp:lastModifiedBy>
  <cp:lastPrinted>2015-04-21T20:47:43Z</cp:lastPrinted>
  <dcterms:created xsi:type="dcterms:W3CDTF">2010-06-21T21:00:23Z</dcterms:created>
  <dcterms:modified xsi:type="dcterms:W3CDTF">2025-08-26T12:51:52Z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