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U:\misc\"/>
    </mc:Choice>
  </mc:AlternateContent>
  <xr:revisionPtr revIDLastSave="0" documentId="8_{5E22B6EB-7D54-4B69-B5B9-6F7A2695B53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3148" yWindow="-108" windowWidth="23256" windowHeight="12456"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<sst xmlns="http://schemas.openxmlformats.org/spreadsheetml/2006/main" count="22332" uniqueCount="15824">
  <si>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</si>
  <si>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</si>
  <si>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</si>
  <si>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</si>
  <si>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</si>
  <si>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</si>
  <si>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</si>
  <si>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</si>
  <si>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</si>
  <si>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</si>
  <si>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</si>
  <si>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</si>
  <si>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</si>
  <si>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</si>
  <si>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</si>
  <si>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</si>
  <si>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</si>
  <si>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</si>
  <si>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</si>
  <si>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</si>
  <si>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</si>
  <si>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</si>
  <si>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</si>
  <si>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</si>
  <si>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</si>
  <si>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</si>
  <si>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</si>
  <si>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</si>
  <si>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</si>
  <si>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</si>
  <si>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</si>
  <si>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</si>
  <si>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</si>
  <si>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</si>
  <si>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</si>
  <si>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</si>
  <si>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</si>
  <si>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</si>
  <si>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</si>
  <si>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</si>
  <si>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</si>
  <si>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</si>
  <si>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</si>
  <si>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</si>
  <si>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</si>
  <si>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</si>
  <si>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</si>
  <si>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</si>
  <si>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</si>
  <si>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</si>
  <si>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</si>
  <si>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</si>
  <si>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</si>
  <si>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</si>
  <si>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</si>
  <si>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</si>
  <si>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</si>
  <si>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</si>
  <si>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</si>
  <si>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</si>
  <si>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</si>
  <si>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</si>
  <si>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</si>
  <si>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</si>
  <si>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</si>
  <si>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</si>
  <si>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</si>
  <si>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</si>
  <si>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</si>
  <si>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</si>
  <si>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</si>
  <si>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</si>
  <si>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</si>
  <si>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</si>
  <si>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</si>
  <si>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</si>
  <si>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</si>
  <si>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</si>
  <si>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</si>
  <si>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</si>
  <si>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</si>
  <si>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</si>
  <si>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</si>
  <si>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</si>
  <si>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</si>
  <si>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</si>
  <si>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</si>
  <si>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</si>
  <si>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</si>
  <si>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</si>
  <si>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</si>
  <si>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</si>
  <si>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</si>
  <si>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</si>
  <si>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</si>
  <si>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</si>
  <si>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</si>
  <si>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</si>
  <si>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</si>
  <si>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</si>
  <si>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</si>
  <si>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</si>
  <si>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</si>
  <si>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</si>
  <si>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</si>
  <si>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</si>
  <si>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</si>
  <si>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</si>
  <si>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</si>
  <si>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</si>
  <si>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</si>
  <si>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</si>
  <si>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</si>
  <si>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</si>
  <si>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</si>
  <si>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</si>
  <si>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</si>
  <si>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</si>
  <si>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</si>
  <si>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</si>
  <si>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</si>
  <si>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</si>
  <si>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</si>
  <si>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</si>
  <si>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</si>
  <si>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</si>
  <si>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</si>
  <si>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</si>
  <si>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</si>
  <si>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</si>
  <si>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</si>
  <si>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</si>
  <si>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</si>
  <si>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</si>
  <si>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</si>
  <si>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</si>
  <si>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</si>
  <si>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</si>
  <si>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</si>
  <si>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</si>
  <si>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</si>
  <si>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</si>
  <si>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</si>
  <si>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</si>
  <si>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</si>
  <si>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</si>
  <si>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</si>
  <si>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</si>
  <si>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</si>
  <si>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</si>
  <si>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</si>
  <si>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</si>
  <si>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</si>
  <si>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</si>
  <si>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</si>
  <si>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</si>
  <si>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</si>
  <si>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</si>
  <si>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</si>
  <si>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</si>
  <si>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</si>
  <si>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</si>
  <si>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</si>
  <si>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</si>
  <si>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</si>
  <si>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</si>
  <si>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</si>
  <si>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</si>
  <si>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</si>
  <si>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</si>
  <si>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</si>
  <si>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</si>
  <si>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</si>
  <si>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</si>
  <si>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</si>
  <si>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</si>
  <si>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</si>
  <si>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</si>
  <si>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</si>
  <si>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</si>
  <si>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</si>
  <si>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</si>
  <si>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</si>
  <si>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</si>
  <si>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</si>
  <si>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</si>
  <si>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</si>
  <si>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</si>
  <si>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</si>
  <si>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</si>
  <si>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</si>
  <si>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</si>
  <si>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</si>
  <si>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</si>
  <si>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</si>
  <si>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</si>
  <si>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</si>
  <si>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</si>
  <si>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</si>
  <si>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</si>
  <si>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</si>
  <si>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</si>
  <si>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</si>
  <si>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</si>
  <si>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</si>
  <si>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</si>
  <si>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</si>
  <si>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</si>
  <si>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</si>
  <si>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</si>
  <si>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</si>
  <si>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</si>
  <si>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</si>
  <si>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</si>
  <si>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</si>
  <si>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</si>
  <si>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</si>
  <si>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</si>
  <si>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</si>
  <si>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</si>
  <si>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</si>
  <si>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</si>
  <si>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</si>
  <si>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</si>
  <si>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</si>
  <si>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</si>
  <si>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</si>
  <si>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</si>
  <si>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</si>
  <si>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</si>
  <si>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</si>
  <si>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</si>
  <si>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</si>
  <si>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</si>
  <si>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</si>
  <si>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</si>
  <si>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</si>
  <si>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</si>
  <si>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</si>
  <si>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</si>
  <si>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</si>
  <si>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</si>
  <si>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</si>
  <si>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</si>
  <si>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</si>
  <si>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</si>
  <si>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</si>
  <si>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</si>
  <si>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</si>
  <si>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</si>
  <si>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</si>
  <si>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</si>
  <si>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</si>
  <si>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</si>
  <si>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</si>
  <si>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</si>
  <si>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</si>
  <si>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</si>
  <si>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</si>
  <si>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</si>
  <si>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</si>
  <si>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</si>
  <si>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</si>
  <si>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</si>
  <si>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</si>
  <si>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</si>
  <si>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</si>
  <si>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</si>
  <si>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</si>
  <si>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</si>
  <si>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</si>
  <si>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</si>
  <si>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</si>
  <si>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</si>
  <si>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</si>
  <si>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</si>
  <si>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</si>
  <si>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</si>
  <si>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</si>
  <si>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</si>
  <si>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</si>
  <si>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</si>
  <si>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</si>
  <si>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</si>
  <si>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</si>
  <si>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</si>
  <si>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</si>
  <si>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</si>
  <si>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</si>
  <si>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</si>
  <si>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</si>
  <si>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</si>
  <si>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</si>
  <si>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</si>
  <si>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</si>
  <si>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</si>
  <si>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</si>
  <si>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</si>
  <si>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</si>
  <si>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</si>
  <si>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</si>
  <si>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</si>
  <si>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</si>
  <si>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</si>
  <si>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</si>
  <si>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</si>
  <si>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</si>
  <si>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</si>
  <si>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</si>
  <si>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</si>
  <si>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</si>
  <si>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</si>
  <si>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</si>
  <si>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</si>
  <si>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</si>
  <si>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</si>
  <si>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</si>
  <si>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</si>
  <si>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</si>
  <si>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</si>
  <si>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</si>
  <si>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</si>
  <si>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</si>
  <si>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</si>
  <si>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</si>
  <si>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</si>
  <si>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</si>
  <si>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</si>
  <si>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</si>
  <si>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</si>
  <si>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</si>
  <si>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</si>
  <si>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</si>
  <si>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</si>
  <si>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</si>
  <si>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</si>
  <si>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</si>
  <si>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</si>
  <si>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</si>
  <si>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</si>
  <si>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</si>
  <si>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</si>
  <si>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</si>
  <si>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</si>
  <si>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</si>
  <si>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</si>
  <si>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</si>
  <si>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</si>
  <si>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</si>
  <si>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</si>
  <si>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</si>
  <si>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</si>
  <si>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</si>
  <si>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</si>
  <si>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</si>
  <si>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</si>
  <si>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</si>
  <si>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</si>
  <si>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</si>
  <si>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</si>
  <si>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</si>
  <si>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</si>
  <si>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</si>
  <si>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</si>
  <si>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</si>
  <si>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</si>
  <si>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</si>
  <si>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</si>
  <si>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</si>
  <si>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</si>
  <si>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</si>
  <si>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</si>
  <si>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</si>
  <si>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</si>
  <si>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</si>
  <si>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</si>
  <si>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</si>
  <si>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</si>
  <si>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</si>
  <si>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</si>
  <si>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</si>
  <si>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</si>
  <si>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</si>
  <si>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</si>
  <si>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</si>
  <si>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</si>
  <si>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</si>
  <si>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</si>
  <si>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</si>
  <si>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</si>
  <si>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</si>
  <si>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</si>
  <si>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</si>
  <si>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</si>
  <si>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</si>
  <si>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</si>
  <si>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</si>
  <si>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</si>
  <si>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</si>
  <si>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</si>
  <si>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</si>
  <si>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</si>
  <si>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</si>
  <si>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</si>
  <si>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</si>
  <si>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</si>
  <si>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</si>
  <si>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</si>
  <si>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</si>
  <si>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</si>
  <si>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</si>
  <si>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</si>
  <si>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</si>
  <si>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</si>
  <si>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</si>
  <si>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</si>
  <si>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</si>
  <si>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</si>
  <si>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</si>
  <si>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</si>
  <si>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</si>
  <si>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</si>
  <si>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</si>
  <si>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</si>
  <si>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</si>
  <si>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</si>
  <si>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</si>
  <si>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</si>
  <si>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</si>
  <si>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</si>
  <si>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</si>
  <si>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</si>
  <si>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</si>
  <si>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</si>
  <si>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</si>
  <si>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</si>
  <si>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</si>
  <si>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</si>
  <si>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</si>
  <si>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</si>
  <si>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</si>
  <si>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</si>
  <si>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</si>
  <si>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</si>
  <si>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</si>
  <si>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</si>
  <si>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</si>
  <si>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</si>
  <si>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</si>
  <si>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</si>
  <si>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</si>
  <si>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</si>
  <si>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</si>
  <si>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</si>
  <si>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</si>
  <si>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</si>
  <si>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</si>
  <si>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</si>
  <si>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</si>
  <si>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</si>
  <si>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</si>
  <si>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</si>
  <si>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</si>
  <si>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</si>
  <si>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</si>
  <si>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</si>
  <si>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</si>
  <si>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</si>
  <si>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</si>
  <si>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</si>
  <si>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</si>
  <si>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</si>
  <si>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</si>
  <si>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</si>
  <si>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</si>
  <si>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</si>
  <si>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</si>
  <si>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</si>
  <si>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</si>
  <si>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</si>
  <si>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</si>
  <si>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</si>
  <si>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</si>
  <si>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</si>
  <si>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</si>
  <si>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</si>
  <si>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</si>
  <si>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</si>
  <si>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</si>
  <si>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</si>
  <si>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</si>
  <si>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</si>
  <si>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</si>
  <si>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</si>
  <si>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</si>
  <si>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</si>
  <si>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</si>
  <si>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</si>
  <si>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</si>
  <si>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</si>
  <si>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</si>
  <si>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</si>
  <si>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</si>
  <si>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</si>
  <si>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</si>
  <si>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</si>
  <si>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</si>
  <si>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</si>
  <si>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</si>
  <si>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</si>
  <si>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</si>
  <si>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</si>
  <si>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</si>
  <si>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</si>
  <si>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</si>
  <si>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</si>
  <si>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</si>
  <si>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</si>
  <si>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</si>
  <si>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</si>
  <si>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</si>
  <si>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</si>
  <si>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</si>
  <si>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</si>
  <si>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</si>
  <si>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</si>
  <si>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</si>
  <si>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</si>
  <si>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</si>
  <si>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</si>
  <si>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</si>
  <si>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</si>
  <si>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</si>
  <si>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</si>
  <si>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</si>
  <si>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</si>
  <si>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</si>
  <si>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</si>
  <si>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</si>
  <si>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</si>
  <si>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</si>
  <si>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</si>
  <si>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</si>
  <si>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</si>
  <si>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</si>
  <si>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</si>
  <si>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</si>
  <si>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</si>
  <si>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</si>
  <si>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</si>
  <si>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</si>
  <si>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</si>
  <si>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</si>
  <si>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</si>
  <si>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</si>
  <si>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</si>
  <si>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</si>
  <si>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</si>
  <si>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</si>
  <si>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</si>
  <si>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</si>
  <si>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</si>
  <si>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</si>
  <si>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</si>
  <si>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</si>
  <si>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</si>
  <si>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</si>
  <si>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</si>
  <si>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</si>
  <si>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</si>
  <si>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</si>
  <si>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</si>
  <si>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</si>
  <si>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</si>
  <si>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</si>
  <si>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</si>
  <si>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</si>
  <si>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</si>
  <si>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</si>
  <si>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</si>
  <si>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</si>
  <si>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</si>
  <si>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</si>
  <si>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</si>
  <si>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</si>
  <si>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</si>
  <si>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</si>
  <si>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</si>
  <si>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</si>
  <si>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</si>
  <si>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</si>
  <si>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</si>
  <si>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</si>
  <si>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</si>
  <si>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</si>
  <si>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</si>
  <si>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</si>
  <si>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</si>
  <si>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</si>
  <si>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</si>
  <si>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</si>
  <si>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</si>
  <si>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</si>
  <si>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</si>
  <si>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</si>
  <si>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</si>
  <si>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</si>
  <si>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</si>
  <si>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</si>
  <si>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</si>
  <si>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</si>
  <si>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</si>
  <si>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</si>
  <si>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</si>
  <si>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</si>
  <si>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</si>
  <si>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</si>
  <si>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</si>
  <si>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</si>
  <si>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</si>
  <si>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</si>
  <si>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</si>
  <si>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</si>
  <si>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</si>
  <si>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</si>
  <si>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</si>
  <si>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</si>
  <si>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</si>
  <si>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</si>
  <si>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</si>
  <si>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</si>
  <si>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</si>
  <si>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</si>
  <si>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</si>
  <si>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</si>
  <si>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</si>
  <si>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</si>
  <si>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</si>
  <si>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</si>
  <si>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</si>
  <si>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</si>
  <si>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</si>
  <si>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</si>
  <si>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</si>
  <si>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</si>
  <si>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</si>
  <si>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</si>
  <si>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</si>
  <si>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</si>
  <si>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</si>
  <si>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</si>
  <si>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</si>
  <si>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</si>
  <si>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</si>
  <si>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</si>
  <si>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</si>
  <si>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</si>
  <si>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</si>
  <si>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</si>
  <si>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</si>
  <si>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</si>
  <si>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</si>
  <si>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</si>
  <si>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</si>
  <si>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</si>
  <si>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</si>
  <si>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</si>
  <si>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</si>
  <si>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</si>
  <si>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</si>
  <si>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</si>
  <si>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</si>
  <si>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</si>
  <si>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</si>
  <si>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</si>
  <si>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</si>
  <si>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</si>
  <si>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</si>
  <si>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</si>
  <si>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</si>
  <si>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</si>
  <si>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</si>
  <si>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</si>
  <si>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</si>
  <si>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</si>
  <si>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</si>
  <si>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</si>
  <si>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</si>
  <si>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</si>
  <si>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</si>
  <si>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</si>
  <si>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</si>
  <si>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</si>
  <si>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</si>
  <si>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</si>
  <si>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</si>
  <si>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</si>
  <si>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</si>
  <si>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</si>
  <si>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</si>
  <si>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</si>
  <si>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</si>
  <si>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</si>
  <si>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</si>
  <si>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</si>
  <si>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</si>
  <si>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</si>
  <si>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</si>
  <si>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</si>
  <si>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</si>
  <si>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</si>
  <si>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</si>
  <si>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</si>
  <si>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</si>
  <si>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</si>
  <si>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</si>
  <si>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</si>
  <si>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</si>
  <si>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</si>
  <si>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</si>
  <si>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</si>
  <si>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</si>
  <si>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</si>
  <si>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</si>
  <si>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</si>
  <si>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</si>
  <si>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</si>
  <si>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</si>
  <si>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</si>
  <si>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</si>
  <si>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</si>
  <si>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</si>
  <si>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</si>
  <si>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</si>
  <si>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</si>
  <si>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</si>
  <si>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</si>
  <si>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</si>
  <si>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</si>
  <si>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</si>
  <si>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</si>
  <si>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</si>
  <si>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</si>
  <si>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</si>
  <si>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</si>
  <si>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</si>
  <si>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</si>
  <si>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</si>
  <si>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</si>
  <si>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</si>
  <si>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</si>
  <si>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</si>
  <si>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</si>
  <si>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</si>
  <si>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</si>
  <si>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</si>
  <si>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</si>
  <si>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</si>
  <si>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</si>
  <si>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</si>
  <si>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</si>
  <si>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</si>
  <si>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</si>
  <si>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</si>
  <si>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</si>
  <si>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</si>
  <si>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</si>
  <si>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</si>
  <si>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</si>
  <si>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</si>
  <si>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</si>
  <si>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</si>
  <si>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</si>
  <si>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</si>
  <si>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</si>
  <si>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</si>
  <si>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</si>
  <si>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</si>
  <si>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</si>
  <si>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</si>
  <si>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</si>
  <si>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</si>
  <si>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</si>
  <si>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</si>
  <si>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</si>
  <si>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</si>
  <si>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</si>
  <si>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</si>
  <si>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</si>
  <si>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</si>
  <si>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</si>
  <si>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</si>
  <si>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</si>
  <si>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</si>
  <si>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</si>
  <si>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</si>
  <si>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</si>
  <si>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</si>
  <si>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</si>
  <si>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</si>
  <si>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</si>
  <si>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</si>
  <si>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</si>
  <si>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</si>
  <si>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</si>
  <si>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</si>
  <si>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</si>
  <si>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</si>
  <si>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</si>
  <si>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</si>
  <si>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</si>
  <si>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</si>
  <si>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</si>
  <si>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</si>
  <si>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</si>
  <si>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</si>
  <si>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</si>
  <si>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</si>
  <si>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</si>
  <si>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</si>
  <si>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</si>
  <si>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</si>
  <si>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</si>
  <si>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</si>
  <si>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</si>
  <si>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</si>
  <si>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</si>
  <si>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</si>
  <si>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</si>
  <si>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</si>
  <si>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</si>
  <si>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</si>
  <si>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</si>
  <si>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</si>
  <si>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</si>
  <si>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</si>
  <si>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</si>
  <si>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</si>
  <si>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</si>
  <si>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</si>
  <si>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</si>
  <si>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</si>
  <si>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</si>
  <si>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</si>
  <si>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</si>
  <si>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</si>
  <si>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</si>
  <si>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</si>
  <si>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</si>
  <si>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</si>
  <si>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</si>
  <si>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</si>
  <si>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</si>
  <si>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</si>
  <si>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</si>
  <si>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</si>
  <si>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</si>
  <si>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</si>
  <si>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</si>
  <si>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</si>
  <si>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</si>
  <si>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</si>
  <si>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</si>
  <si>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</si>
  <si>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</si>
  <si>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</si>
  <si>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</si>
  <si>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</si>
  <si>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</si>
  <si>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</si>
  <si>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</si>
  <si>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</si>
  <si>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</si>
  <si>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</si>
  <si>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</si>
  <si>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</si>
  <si>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</si>
  <si>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</si>
  <si>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</si>
  <si>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</si>
  <si>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</si>
  <si>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</si>
  <si>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</si>
  <si>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</si>
  <si>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</si>
  <si>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</si>
  <si>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</si>
  <si>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</si>
  <si>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</si>
  <si>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</si>
  <si>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</si>
  <si>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</si>
  <si>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</si>
  <si>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</si>
  <si>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</si>
  <si>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</si>
  <si>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</si>
  <si>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</si>
  <si>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</si>
  <si>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</si>
  <si>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</si>
  <si>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</si>
  <si>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</si>
  <si>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</si>
  <si>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</si>
  <si>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</si>
  <si>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</si>
  <si>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</si>
  <si>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</si>
  <si>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</si>
  <si>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</si>
  <si>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</si>
  <si>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</si>
  <si>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</si>
  <si>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</si>
  <si>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</si>
  <si>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</si>
  <si>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</si>
  <si>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</si>
  <si>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</si>
  <si>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</si>
  <si>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</si>
  <si>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</si>
  <si>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</si>
  <si>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</si>
  <si>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</si>
  <si>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</si>
  <si>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</si>
  <si>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</si>
  <si>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</si>
  <si>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</si>
  <si>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</si>
  <si>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</si>
  <si>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</si>
  <si>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</si>
  <si>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</si>
  <si>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</si>
  <si>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</si>
  <si>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</si>
  <si>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</si>
  <si>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</si>
  <si>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</si>
  <si>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</si>
  <si>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</si>
  <si>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</si>
  <si>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</si>
  <si>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</si>
  <si>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</si>
  <si>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</si>
  <si>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</si>
  <si>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</si>
  <si>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</si>
  <si>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</si>
  <si>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</si>
  <si>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</si>
  <si>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</si>
  <si>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</si>
  <si>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</si>
  <si>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</si>
  <si>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</si>
  <si>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</si>
  <si>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</si>
  <si>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</si>
  <si>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</si>
  <si>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</si>
  <si>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</si>
  <si>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</si>
  <si>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</si>
  <si>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</si>
  <si>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</si>
  <si>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</si>
  <si>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</si>
  <si>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</si>
  <si>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</si>
  <si>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</si>
  <si>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</si>
  <si>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</si>
  <si>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</si>
  <si>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</si>
  <si>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</si>
  <si>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</si>
  <si>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</si>
  <si>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</si>
  <si>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</si>
  <si>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</si>
  <si>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</si>
  <si>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</si>
  <si>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</si>
  <si>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</si>
  <si>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</si>
  <si>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</si>
  <si>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</si>
  <si>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</si>
  <si>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</si>
  <si>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</si>
  <si>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</si>
  <si>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</si>
  <si>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</si>
  <si>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</si>
  <si>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</si>
  <si>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</si>
  <si>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</si>
  <si>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</si>
  <si>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</si>
  <si>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</si>
  <si>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</si>
  <si>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</si>
  <si>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</si>
  <si>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</si>
  <si>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</si>
  <si>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</si>
  <si>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</si>
  <si>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</si>
  <si>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</si>
  <si>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</si>
  <si>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</si>
  <si>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</si>
  <si>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</si>
  <si>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</si>
  <si>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</si>
  <si>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</si>
  <si>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</si>
  <si>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</si>
  <si>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</si>
  <si>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</si>
  <si>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</si>
  <si>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</si>
  <si>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</si>
  <si>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</si>
  <si>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</si>
  <si>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</si>
  <si>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</si>
  <si>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</si>
  <si>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</si>
  <si>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</si>
  <si>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</si>
  <si>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</si>
  <si>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</si>
  <si>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</si>
  <si>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</si>
  <si>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</si>
  <si>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</si>
  <si>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</si>
  <si>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</si>
  <si>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</si>
  <si>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</si>
  <si>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</si>
  <si>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</si>
  <si>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</si>
  <si>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</si>
  <si>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</si>
  <si>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</si>
  <si>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</si>
  <si>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</si>
  <si>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</si>
  <si>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</si>
  <si>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</si>
  <si>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</si>
  <si>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</si>
  <si>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</si>
  <si>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</si>
  <si>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</si>
  <si>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</si>
  <si>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</si>
  <si>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</si>
  <si>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</si>
  <si>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</si>
  <si>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</si>
  <si>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</si>
  <si>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</si>
  <si>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</si>
  <si>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</si>
  <si>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</si>
  <si>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</si>
  <si>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</si>
  <si>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</si>
  <si>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</si>
  <si>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</si>
  <si>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</si>
  <si>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</si>
  <si>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</si>
  <si>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</si>
  <si>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</si>
  <si>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</si>
  <si>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</si>
  <si>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</si>
  <si>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</si>
  <si>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</si>
  <si>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</si>
  <si>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</si>
  <si>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</si>
  <si>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</si>
  <si>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</si>
  <si>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</si>
  <si>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</si>
  <si>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</si>
  <si>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</si>
  <si>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</si>
  <si>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</si>
  <si>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</si>
  <si>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</si>
  <si>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</si>
  <si>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</si>
  <si>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</si>
  <si>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</si>
  <si>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</si>
  <si>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</si>
  <si>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</si>
  <si>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</si>
  <si>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</si>
  <si>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</si>
  <si>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</si>
  <si>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</si>
  <si>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</si>
  <si>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</si>
  <si>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</si>
  <si>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</si>
  <si>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</si>
  <si>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</si>
  <si>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</si>
  <si>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</si>
  <si>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</si>
  <si>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</si>
  <si>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</si>
  <si>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</si>
  <si>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</si>
  <si>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</si>
  <si>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</si>
  <si>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</si>
  <si>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</si>
  <si>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</si>
  <si>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</si>
  <si>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</si>
  <si>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</si>
  <si>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</si>
  <si>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</si>
  <si>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</si>
  <si>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</si>
  <si>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</si>
  <si>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</si>
  <si>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</si>
  <si>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</si>
  <si>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</si>
  <si>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</si>
  <si>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</si>
  <si>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</si>
  <si>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</si>
  <si>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</si>
  <si>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</si>
  <si>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</si>
  <si>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</si>
  <si>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</si>
  <si>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</si>
  <si>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</si>
  <si>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</si>
  <si>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</si>
  <si>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</si>
  <si>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</si>
  <si>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</si>
  <si>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</si>
  <si>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</si>
  <si>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</si>
  <si>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</si>
  <si>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</si>
  <si>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</si>
  <si>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</si>
  <si>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</si>
  <si>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</si>
  <si>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</si>
  <si>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</si>
  <si>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</si>
  <si>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</si>
  <si>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</si>
  <si>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</si>
  <si>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</si>
  <si>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</si>
  <si>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</si>
  <si>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</si>
  <si>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</si>
  <si>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</si>
  <si>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</si>
  <si>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</si>
  <si>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</si>
  <si>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</si>
  <si>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</si>
  <si>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</si>
  <si>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</si>
  <si>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</si>
  <si>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</si>
  <si>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</si>
  <si>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</si>
  <si>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</si>
  <si>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</si>
  <si>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</si>
  <si>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</si>
  <si>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</si>
  <si>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</si>
  <si>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</si>
  <si>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</si>
  <si>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</si>
  <si>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</si>
  <si>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</si>
  <si>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</si>
  <si>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</si>
  <si>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</si>
  <si>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</si>
  <si>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</si>
  <si>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</si>
  <si>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</si>
  <si>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</si>
  <si>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</si>
  <si>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</si>
  <si>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</si>
  <si>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</si>
  <si>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</si>
  <si>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</si>
  <si>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</si>
  <si>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</si>
  <si>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</si>
  <si>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</si>
  <si>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</si>
  <si>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</si>
  <si>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</si>
  <si>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</si>
  <si>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</si>
  <si>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</si>
  <si>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</si>
  <si>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</si>
  <si>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</si>
  <si>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</si>
  <si>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</si>
  <si>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</si>
  <si>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</si>
  <si>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</si>
  <si>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</si>
  <si>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</si>
  <si>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</si>
  <si>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</si>
  <si>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</si>
  <si>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</si>
  <si>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</si>
  <si>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</si>
  <si>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</si>
  <si>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</si>
  <si>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</si>
  <si>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</si>
  <si>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</si>
  <si>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</si>
  <si>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</si>
  <si>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</si>
  <si>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</si>
  <si>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</si>
  <si>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</si>
  <si>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</si>
  <si>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</si>
  <si>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</si>
  <si>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</si>
  <si>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</si>
  <si>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</si>
  <si>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</si>
  <si>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</si>
  <si>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</si>
  <si>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</si>
  <si>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</si>
  <si>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</si>
  <si>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</si>
  <si>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</si>
  <si>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</si>
  <si>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</si>
  <si>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</si>
  <si>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</si>
  <si>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</si>
  <si>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</si>
  <si>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</si>
  <si>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</si>
  <si>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</si>
  <si>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</si>
  <si>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</si>
  <si>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</si>
  <si>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</si>
  <si>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</si>
  <si>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</si>
  <si>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</si>
  <si>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</si>
  <si>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</si>
  <si>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</si>
  <si>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</si>
  <si>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</si>
  <si>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</si>
  <si>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</si>
  <si>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</si>
  <si>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</si>
  <si>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</si>
  <si>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</si>
  <si>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</si>
  <si>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</si>
  <si>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</si>
  <si>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</si>
  <si>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</si>
  <si>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</si>
  <si>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</si>
  <si>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</si>
  <si>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</si>
  <si>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</si>
  <si>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</si>
  <si>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</si>
  <si>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</si>
  <si>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</si>
  <si>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</si>
  <si>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</si>
  <si>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</si>
  <si>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</si>
  <si>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</si>
  <si>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</si>
  <si>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</si>
  <si>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</si>
  <si>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</si>
  <si>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</si>
  <si>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</si>
  <si>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</si>
  <si>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</si>
  <si>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</si>
  <si>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</si>
  <si>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</si>
  <si>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</si>
  <si>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</si>
  <si>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</si>
  <si>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</si>
  <si>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</si>
  <si>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</si>
  <si>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</si>
  <si>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</si>
  <si>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</si>
  <si>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</si>
  <si>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</si>
  <si>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</si>
  <si>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</si>
  <si>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</si>
  <si>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</si>
  <si>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</si>
  <si>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</si>
  <si>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</si>
  <si>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</si>
  <si>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</si>
  <si>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</si>
  <si>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</si>
  <si>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</si>
  <si>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</si>
  <si>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</si>
  <si>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</si>
  <si>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</si>
  <si>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</si>
  <si>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</si>
  <si>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</si>
  <si>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</si>
  <si>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</si>
  <si>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</si>
  <si>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</si>
  <si>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</si>
  <si>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</si>
  <si>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</si>
  <si>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</si>
  <si>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</si>
  <si>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</si>
  <si>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</si>
  <si>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</si>
  <si>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</si>
  <si>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</si>
  <si>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</si>
  <si>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</si>
  <si>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</si>
  <si>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</si>
  <si>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</si>
  <si>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</si>
  <si>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</si>
  <si>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</si>
  <si>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</si>
  <si>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</si>
  <si>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</si>
  <si>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</si>
  <si>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</si>
  <si>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</si>
  <si>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</si>
  <si>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</si>
  <si>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</si>
  <si>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</si>
  <si>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</si>
  <si>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</si>
  <si>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</si>
  <si>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</si>
  <si>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</si>
  <si>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</si>
  <si>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</si>
  <si>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</si>
  <si>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</si>
  <si>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</si>
  <si>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</si>
  <si>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</si>
  <si>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</si>
  <si>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</si>
  <si>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</si>
  <si>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</si>
  <si>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</si>
  <si>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</si>
  <si>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</si>
  <si>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</si>
  <si>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</si>
  <si>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</si>
  <si>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</si>
  <si>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</si>
  <si>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</si>
  <si>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</si>
  <si>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</si>
  <si>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</si>
  <si>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</si>
  <si>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</si>
  <si>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</si>
  <si>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</si>
  <si>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</si>
  <si>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</si>
  <si>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</si>
  <si>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</si>
  <si>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</si>
  <si>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</si>
  <si>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</si>
  <si>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</si>
  <si>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</si>
  <si>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</si>
  <si>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</si>
  <si>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</si>
  <si>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</si>
  <si>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</si>
  <si>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</si>
  <si>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</si>
  <si>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</si>
  <si>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</si>
  <si>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</si>
  <si>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</si>
  <si>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</si>
  <si>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</si>
  <si>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</si>
  <si>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</si>
  <si>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</si>
  <si>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</si>
  <si>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</si>
  <si>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</si>
  <si>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</si>
  <si>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</si>
  <si>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</si>
  <si>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</si>
  <si>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</si>
  <si>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</si>
  <si>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</si>
  <si>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</si>
  <si>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</si>
  <si>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</si>
  <si>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</si>
  <si>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</si>
  <si>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</si>
  <si>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</si>
  <si>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</si>
  <si>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</si>
  <si>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</si>
  <si>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</si>
  <si>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</si>
  <si>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</si>
  <si>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</si>
  <si>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</si>
  <si>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</si>
  <si>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</si>
  <si>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</si>
  <si>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</si>
  <si>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</si>
  <si>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</si>
  <si>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</si>
  <si>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</si>
  <si>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</si>
  <si>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</si>
  <si>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</si>
  <si>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</si>
  <si>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</si>
  <si>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</si>
  <si>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</si>
  <si>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</si>
  <si>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</si>
  <si>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</si>
  <si>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</si>
  <si>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</si>
  <si>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</si>
  <si>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</si>
  <si>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</si>
  <si>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</si>
  <si>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</si>
  <si>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</si>
  <si>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</si>
  <si>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</si>
  <si>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</si>
  <si>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</si>
  <si>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</si>
  <si>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</si>
  <si>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</si>
  <si>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</si>
  <si>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</si>
  <si>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</si>
  <si>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</si>
  <si>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</si>
  <si>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</si>
  <si>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</si>
  <si>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</si>
  <si>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</si>
  <si>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</si>
  <si>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</si>
  <si>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</si>
  <si>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</si>
  <si>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</si>
  <si>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</si>
  <si>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</si>
  <si>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</si>
  <si>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</si>
  <si>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</si>
  <si>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</si>
  <si>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</si>
  <si>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</si>
  <si>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</si>
  <si>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</si>
  <si>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</si>
  <si>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</si>
  <si>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</si>
  <si>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</si>
  <si>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</si>
  <si>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</si>
  <si>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</si>
  <si>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</si>
  <si>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</si>
  <si>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</si>
  <si>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</si>
  <si>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</si>
  <si>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</si>
  <si>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</si>
  <si>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</si>
  <si>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</si>
  <si>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</si>
  <si>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</si>
  <si>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</si>
  <si>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</si>
  <si>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</si>
  <si>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</si>
  <si>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</si>
  <si>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</si>
  <si>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</si>
  <si>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</si>
  <si>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</si>
  <si>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</si>
  <si>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</si>
  <si>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</si>
  <si>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</si>
  <si>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</si>
  <si>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</si>
  <si>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</si>
  <si>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</si>
  <si>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</si>
  <si>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</si>
  <si>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</si>
  <si>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</si>
  <si>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</si>
  <si>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</si>
  <si>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</si>
  <si>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</si>
  <si>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</si>
  <si>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</si>
  <si>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</si>
  <si>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</si>
  <si>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</si>
  <si>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</si>
  <si>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</si>
  <si>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</si>
  <si>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</si>
  <si>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</si>
  <si>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</si>
  <si>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</si>
  <si>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</si>
  <si>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</si>
  <si>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</si>
  <si>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</si>
  <si>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</si>
  <si>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</si>
  <si>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</si>
  <si>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</si>
  <si>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</si>
  <si>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</si>
  <si>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</si>
  <si>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</si>
  <si>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</si>
  <si>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</si>
  <si>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</si>
  <si>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</si>
  <si>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</si>
  <si>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</si>
  <si>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</si>
  <si>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</si>
  <si>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</si>
  <si>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</si>
  <si>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</si>
  <si>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</si>
  <si>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</si>
  <si>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</si>
  <si>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</si>
  <si>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</si>
  <si>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</si>
  <si>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</si>
  <si>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</si>
  <si>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</si>
  <si>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</si>
  <si>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</si>
  <si>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</si>
  <si>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</si>
  <si>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</si>
  <si>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</si>
  <si>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</si>
  <si>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</si>
  <si>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</si>
  <si>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</si>
  <si>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</si>
  <si>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</si>
  <si>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</si>
  <si>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</si>
  <si>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</si>
  <si>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</si>
  <si>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</si>
  <si>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</si>
  <si>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</si>
  <si>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</si>
  <si>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</si>
  <si>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</si>
  <si>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</si>
  <si>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</si>
  <si>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</si>
  <si>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</si>
  <si>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</si>
  <si>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</si>
  <si>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</si>
  <si>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</si>
  <si>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</si>
  <si>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</si>
  <si>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</si>
  <si>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</si>
  <si>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</si>
  <si>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</si>
  <si>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</si>
  <si>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</si>
  <si>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</si>
  <si>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</si>
  <si>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</si>
  <si>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</si>
  <si>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</si>
  <si>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</si>
  <si>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</si>
  <si>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</si>
  <si>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</si>
  <si>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</si>
  <si>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</si>
  <si>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</si>
  <si>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</si>
  <si>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</si>
  <si>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</si>
  <si>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</si>
  <si>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</si>
  <si>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</si>
  <si>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</si>
  <si>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</si>
  <si>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</si>
  <si>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</si>
  <si>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</si>
  <si>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</si>
  <si>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</si>
  <si>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</si>
  <si>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</si>
  <si>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</si>
  <si>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</si>
  <si>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</si>
  <si>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</si>
  <si>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</si>
  <si>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</si>
  <si>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</si>
  <si>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</si>
  <si>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</si>
  <si>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</si>
  <si>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</si>
  <si>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</si>
  <si>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</si>
  <si>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</si>
  <si>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</si>
  <si>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</si>
  <si>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</si>
  <si>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</si>
  <si>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</si>
  <si>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</si>
  <si>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</si>
  <si>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</si>
  <si>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</si>
  <si>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</si>
  <si>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</si>
  <si>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</si>
  <si>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</si>
  <si>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</si>
  <si>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</si>
  <si>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</si>
  <si>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</si>
  <si>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</si>
  <si>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</si>
  <si>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</si>
  <si>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</si>
  <si>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</si>
  <si>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</si>
  <si>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</si>
  <si>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</si>
  <si>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</si>
  <si>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</si>
  <si>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</si>
  <si>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</si>
  <si>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</si>
  <si>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</si>
  <si>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</si>
  <si>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</si>
  <si>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</si>
  <si>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</si>
  <si>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</si>
  <si>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</si>
  <si>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</si>
  <si>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</si>
  <si>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</si>
  <si>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</si>
  <si>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</si>
  <si>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</si>
  <si>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</si>
  <si>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</si>
  <si>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</si>
  <si>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</si>
  <si>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</si>
  <si>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</si>
  <si>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</si>
  <si>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</si>
  <si>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</si>
  <si>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</si>
  <si>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</si>
  <si>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</si>
  <si>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</si>
  <si>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</si>
  <si>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</si>
  <si>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</si>
  <si>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</si>
  <si>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</si>
  <si>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</si>
  <si>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</si>
  <si>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</si>
  <si>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</si>
  <si>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</si>
  <si>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</si>
  <si>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</si>
  <si>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</si>
  <si>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</si>
  <si>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</si>
  <si>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</si>
  <si>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</si>
  <si>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</si>
  <si>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</si>
  <si>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</si>
  <si>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</si>
  <si>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</si>
  <si>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</si>
  <si>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</si>
  <si>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</si>
  <si>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</si>
  <si>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</si>
  <si>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</si>
  <si>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</si>
  <si>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</si>
  <si>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</si>
  <si>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</si>
  <si>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</si>
  <si>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</si>
  <si>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</si>
  <si>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</si>
  <si>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</si>
  <si>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</si>
  <si>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</si>
  <si>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</si>
  <si>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</si>
  <si>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</si>
  <si>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</si>
  <si>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</si>
  <si>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</si>
  <si>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</si>
  <si>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</si>
  <si>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</si>
  <si>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</si>
  <si>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</si>
  <si>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</si>
  <si>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</si>
  <si>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</si>
  <si>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</si>
  <si>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</si>
  <si>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</si>
  <si>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</si>
  <si>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</si>
  <si>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</si>
  <si>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</si>
  <si>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</si>
  <si>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</si>
  <si>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</si>
  <si>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</si>
  <si>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</si>
  <si>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</si>
  <si>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</si>
  <si>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</si>
  <si>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</si>
  <si>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</si>
  <si>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</si>
  <si>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</si>
  <si>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</si>
  <si>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</si>
  <si>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</si>
  <si>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</si>
  <si>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</si>
  <si>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</si>
  <si>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</si>
  <si>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</si>
  <si>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</si>
  <si>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</si>
  <si>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</si>
  <si>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</si>
  <si>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</si>
  <si>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</si>
  <si>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</si>
  <si>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</si>
  <si>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</si>
  <si>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</si>
  <si>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</si>
  <si>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</si>
  <si>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</si>
  <si>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</si>
  <si>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</si>
  <si>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</si>
  <si>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</si>
  <si>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</si>
  <si>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</si>
  <si>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</si>
  <si>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</si>
  <si>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</si>
  <si>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</si>
  <si>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</si>
  <si>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</si>
  <si>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</si>
  <si>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</si>
  <si>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</si>
  <si>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</si>
  <si>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</si>
  <si>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</si>
  <si>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</si>
  <si>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</si>
  <si>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</si>
  <si>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</si>
  <si>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</si>
  <si>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</si>
  <si>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</si>
  <si>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</si>
  <si>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</si>
  <si>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</si>
  <si>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</si>
  <si>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</si>
  <si>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</si>
  <si>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</si>
  <si>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</si>
  <si>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</si>
  <si>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</si>
  <si>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</si>
  <si>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</si>
  <si>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</si>
  <si>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</si>
  <si>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</si>
  <si>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</si>
  <si>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</si>
  <si>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</si>
  <si>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</si>
  <si>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</si>
  <si>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</si>
  <si>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</si>
  <si>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</si>
  <si>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</si>
  <si>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</si>
  <si>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</si>
  <si>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</si>
  <si>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</si>
  <si>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</si>
  <si>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</si>
  <si>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</si>
  <si>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</si>
  <si>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</si>
  <si>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</si>
  <si>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</si>
  <si>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</si>
  <si>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</si>
  <si>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</si>
  <si>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</si>
  <si>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</si>
  <si>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</si>
  <si>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</si>
  <si>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</si>
  <si>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</si>
  <si>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</si>
  <si>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</si>
  <si>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</si>
  <si>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</si>
  <si>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</si>
  <si>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</si>
  <si>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</si>
  <si>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</si>
  <si>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</si>
  <si>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</si>
  <si>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</si>
  <si>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</si>
  <si>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</si>
  <si>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</si>
  <si>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</si>
  <si>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</si>
  <si>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</si>
  <si>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</si>
  <si>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</si>
  <si>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</si>
  <si>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</si>
  <si>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</si>
  <si>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</si>
  <si>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</si>
  <si>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</si>
  <si>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</si>
  <si>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</si>
  <si>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</si>
  <si>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</si>
  <si>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</si>
  <si>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</si>
  <si>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</si>
  <si>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</si>
  <si>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</si>
  <si>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</si>
  <si>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</si>
  <si>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</si>
  <si>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</si>
  <si>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</si>
  <si>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</si>
  <si>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</si>
  <si>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</si>
  <si>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</si>
  <si>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</si>
  <si>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</si>
  <si>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</si>
  <si>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</si>
  <si>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</si>
  <si>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</si>
  <si>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</si>
  <si>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</si>
  <si>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</si>
  <si>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</si>
  <si>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</si>
  <si>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</si>
  <si>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</si>
  <si>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</si>
  <si>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</si>
  <si>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</si>
  <si>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</si>
  <si>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</si>
  <si>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</si>
  <si>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</si>
  <si>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</si>
  <si>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</si>
  <si>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</si>
  <si>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</si>
  <si>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</si>
  <si>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</si>
  <si>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</si>
  <si>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</si>
  <si>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</si>
  <si>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</si>
  <si>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</si>
  <si>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</si>
  <si>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</si>
  <si>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</si>
  <si>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</si>
  <si>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</si>
  <si>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</si>
  <si>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</si>
  <si>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</si>
  <si>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</si>
  <si>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</si>
  <si>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</si>
  <si>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</si>
  <si>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</si>
  <si>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</si>
  <si>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</si>
  <si>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</si>
  <si>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</si>
  <si>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</si>
  <si>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</si>
  <si>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</si>
  <si>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</si>
  <si>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</si>
  <si>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</si>
  <si>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</si>
  <si>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</si>
  <si>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</si>
  <si>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</si>
  <si>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</si>
  <si>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</si>
  <si>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</si>
  <si>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</si>
  <si>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</si>
  <si>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</si>
  <si>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</si>
  <si>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</si>
  <si>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</si>
  <si>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</si>
  <si>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</si>
  <si>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</si>
  <si>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</si>
  <si>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</si>
  <si>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</si>
  <si>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</si>
  <si>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</si>
  <si>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</si>
  <si>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</si>
  <si>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</si>
  <si>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</si>
  <si>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</si>
  <si>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</si>
  <si>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</si>
  <si>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</si>
  <si>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</si>
  <si>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</si>
  <si>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</si>
  <si>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</si>
  <si>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</si>
  <si>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</si>
  <si>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</si>
  <si>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</si>
  <si>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</si>
  <si>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</si>
  <si>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</si>
  <si>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</si>
  <si>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</si>
  <si>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</si>
  <si>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</si>
  <si>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</si>
  <si>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</si>
  <si>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</si>
  <si>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</si>
  <si>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</si>
  <si>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</si>
  <si>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</si>
  <si>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</si>
  <si>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</si>
  <si>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</si>
  <si>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</si>
  <si>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</si>
  <si>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</si>
  <si>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</si>
  <si>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</si>
  <si>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</si>
  <si>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</si>
  <si>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</si>
  <si>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</si>
  <si>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</si>
  <si>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</si>
  <si>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</si>
  <si>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</si>
  <si>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</si>
  <si>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</si>
  <si>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</si>
  <si>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</si>
  <si>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</si>
  <si>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</si>
  <si>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</si>
  <si>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</si>
  <si>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</si>
  <si>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</si>
  <si>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</si>
  <si>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</si>
  <si>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</si>
  <si>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</si>
  <si>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</si>
  <si>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</si>
  <si>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</si>
  <si>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</si>
  <si>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</si>
  <si>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</si>
  <si>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</si>
  <si>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</si>
  <si>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</si>
  <si>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</si>
  <si>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</si>
  <si>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</si>
  <si>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</si>
  <si>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</si>
  <si>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</si>
  <si>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</si>
  <si>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</si>
  <si>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</si>
  <si>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</si>
  <si>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</si>
  <si>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</si>
  <si>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</si>
  <si>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</si>
  <si>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</si>
  <si>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</si>
  <si>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</si>
  <si>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</si>
  <si>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</si>
  <si>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</si>
  <si>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</si>
  <si>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</si>
  <si>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</si>
  <si>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</si>
  <si>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</si>
  <si>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</si>
  <si>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</si>
  <si>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</si>
  <si>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</si>
  <si>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</si>
  <si>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</si>
  <si>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</si>
  <si>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</si>
  <si>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</si>
  <si>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</si>
  <si>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</si>
  <si>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</si>
  <si>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</si>
  <si>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</si>
  <si>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</si>
  <si>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</si>
  <si>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</si>
  <si>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</si>
  <si>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</si>
  <si>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</si>
  <si>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</si>
  <si>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</si>
  <si>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</si>
  <si>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</si>
  <si>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</si>
  <si>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</si>
  <si>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</si>
  <si>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</si>
  <si>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</si>
  <si>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</si>
  <si>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</si>
  <si>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</si>
  <si>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</si>
  <si>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</si>
  <si>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</si>
  <si>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</si>
  <si>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</si>
  <si>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</si>
  <si>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</si>
  <si>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</si>
  <si>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</si>
  <si>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</si>
  <si>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</si>
  <si>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</si>
  <si>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</si>
  <si>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</si>
  <si>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</si>
  <si>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</si>
  <si>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</si>
  <si>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</si>
  <si>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</si>
  <si>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</si>
  <si>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</si>
  <si>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</si>
  <si>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</si>
  <si>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</si>
  <si>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</si>
  <si>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</si>
  <si>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</si>
  <si>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</si>
  <si>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</si>
  <si>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</si>
  <si>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</si>
  <si>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</si>
  <si>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</si>
  <si>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</si>
  <si>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</si>
  <si>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</si>
  <si>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</si>
  <si>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</si>
  <si>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</si>
  <si>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</si>
  <si>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</si>
  <si>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</si>
  <si>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</si>
  <si>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</si>
  <si>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</si>
  <si>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</si>
  <si>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</si>
  <si>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</si>
  <si>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</si>
  <si>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</si>
  <si>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</si>
  <si>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</si>
  <si>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</si>
  <si>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</si>
  <si>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</si>
  <si>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</si>
  <si>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</si>
  <si>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</si>
  <si>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</si>
  <si>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</si>
  <si>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</si>
  <si>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</si>
  <si>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</si>
  <si>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</si>
  <si>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</si>
  <si>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</si>
  <si>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</si>
  <si>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</si>
  <si>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</si>
  <si>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</si>
  <si>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</si>
  <si>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</si>
  <si>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</si>
  <si>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</si>
  <si>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</si>
  <si>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</si>
  <si>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</si>
  <si>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</si>
  <si>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</si>
  <si>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</si>
  <si>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</si>
  <si>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</si>
  <si>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</si>
  <si>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</si>
  <si>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</si>
  <si>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</si>
  <si>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</si>
  <si>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</si>
  <si>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</si>
  <si>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</si>
  <si>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</si>
  <si>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</si>
  <si>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</si>
  <si>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</si>
  <si>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</si>
  <si>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</si>
  <si>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</si>
  <si>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</si>
  <si>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</si>
  <si>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</si>
  <si>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</si>
  <si>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</si>
  <si>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</si>
  <si>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</si>
  <si>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</si>
  <si>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</si>
  <si>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</si>
  <si>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</si>
  <si>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</si>
  <si>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</si>
  <si>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</si>
  <si>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</si>
  <si>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</si>
  <si>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</si>
  <si>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</si>
  <si>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</si>
  <si>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</si>
  <si>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</si>
  <si>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</si>
  <si>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</si>
  <si>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</si>
  <si>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</si>
  <si>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</si>
  <si>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</si>
  <si>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</si>
  <si>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</si>
  <si>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</si>
  <si>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</si>
  <si>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</si>
  <si>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</si>
  <si>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</si>
  <si>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</si>
  <si>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</si>
  <si>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</si>
  <si>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</si>
  <si>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</si>
  <si>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</si>
  <si>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</si>
  <si>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</si>
  <si>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</si>
  <si>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</si>
  <si>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</si>
  <si>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</si>
  <si>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</si>
  <si>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</si>
  <si>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</si>
  <si>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</si>
  <si>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</si>
  <si>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</si>
  <si>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</si>
  <si>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</si>
  <si>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</si>
  <si>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</si>
  <si>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</si>
  <si>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</si>
  <si>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</si>
  <si>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</si>
  <si>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</si>
  <si>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</si>
  <si>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</si>
  <si>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</si>
  <si>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</si>
  <si>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</si>
  <si>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</si>
  <si>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</si>
  <si>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</si>
  <si>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</si>
  <si>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</si>
  <si>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</si>
  <si>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</si>
  <si>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</si>
  <si>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</si>
  <si>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</si>
  <si>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</si>
  <si>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</si>
  <si>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</si>
  <si>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</si>
  <si>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</si>
  <si>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</si>
  <si>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</si>
  <si>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</si>
  <si>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</si>
  <si>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</si>
  <si>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</si>
  <si>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</si>
  <si>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</si>
  <si>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</si>
  <si>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</si>
  <si>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</si>
  <si>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</si>
  <si>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</si>
  <si>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</si>
  <si>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</si>
  <si>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</si>
  <si>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</si>
  <si>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</si>
  <si>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</si>
  <si>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</si>
  <si>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</si>
  <si>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</si>
  <si>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</si>
  <si>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</si>
  <si>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</si>
  <si>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</si>
  <si>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</si>
  <si>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</si>
  <si>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</si>
  <si>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</si>
  <si>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</si>
  <si>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</si>
  <si>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</si>
  <si>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</si>
  <si>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</si>
  <si>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</si>
  <si>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</si>
  <si>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</si>
  <si>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</si>
  <si>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</si>
  <si>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</si>
  <si>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</si>
  <si>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</si>
  <si>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</si>
  <si>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</si>
  <si>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</si>
  <si>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</si>
  <si>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</si>
  <si>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</si>
  <si>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</si>
  <si>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</si>
  <si>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</si>
  <si>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</si>
  <si>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</si>
  <si>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</si>
  <si>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</si>
  <si>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</si>
  <si>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</si>
  <si>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</si>
  <si>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</si>
  <si>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</si>
  <si>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</si>
  <si>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</si>
  <si>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</si>
  <si>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</si>
  <si>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</si>
  <si>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</si>
  <si>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</si>
  <si>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</si>
  <si>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</si>
  <si>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</si>
  <si>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</si>
  <si>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</si>
  <si>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</si>
  <si>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</si>
  <si>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</si>
  <si>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</si>
  <si>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</si>
  <si>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</si>
  <si>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</si>
  <si>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</si>
  <si>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</si>
  <si>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</si>
  <si>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</si>
  <si>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</si>
  <si>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</si>
  <si>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</si>
  <si>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</si>
  <si>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</si>
  <si>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</si>
  <si>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</si>
  <si>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</si>
  <si>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</si>
  <si>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</si>
  <si>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</si>
  <si>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</si>
  <si>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</si>
  <si>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</si>
  <si>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</si>
  <si>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</si>
  <si>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</si>
  <si>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</si>
  <si>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</si>
  <si>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</si>
  <si>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</si>
  <si>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</si>
  <si>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</si>
  <si>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</si>
  <si>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</si>
  <si>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</si>
  <si>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</si>
  <si>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</si>
  <si>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</si>
  <si>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</si>
  <si>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</si>
  <si>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</si>
  <si>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</si>
  <si>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</si>
  <si>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</si>
  <si>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</si>
  <si>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</si>
  <si>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</si>
  <si>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</si>
  <si>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</si>
  <si>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</si>
  <si>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</si>
  <si>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</si>
  <si>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</si>
  <si>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</si>
  <si>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</si>
  <si>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</si>
  <si>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</si>
  <si>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</si>
  <si>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</si>
  <si>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</si>
  <si>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</si>
  <si>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</si>
  <si>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</si>
  <si>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</si>
  <si>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</si>
  <si>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</si>
  <si>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</si>
  <si>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</si>
  <si>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</si>
  <si>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</si>
  <si>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</si>
  <si>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</si>
  <si>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</si>
  <si>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</si>
  <si>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</si>
  <si>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</si>
  <si>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</si>
  <si>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</si>
  <si>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</si>
  <si>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</si>
  <si>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</si>
  <si>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</si>
  <si>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</si>
  <si>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</si>
  <si>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</si>
  <si>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</si>
  <si>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</si>
  <si>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</si>
  <si>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</si>
  <si>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</si>
  <si>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</si>
  <si>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</si>
  <si>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</si>
  <si>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</si>
  <si>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</si>
  <si>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</si>
  <si>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</si>
  <si>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</si>
  <si>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</si>
  <si>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</si>
  <si>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</si>
  <si>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</si>
  <si>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</si>
  <si>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</si>
  <si>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</si>
  <si>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</si>
  <si>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</si>
  <si>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</si>
  <si>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</si>
  <si>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</si>
  <si>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</si>
  <si>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</si>
  <si>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</si>
  <si>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</si>
  <si>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</si>
  <si>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</si>
  <si>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</si>
  <si>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</si>
  <si>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</si>
  <si>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</si>
  <si>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</si>
  <si>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</si>
  <si>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</si>
  <si>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</si>
  <si>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</si>
  <si>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</si>
  <si>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</si>
  <si>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</si>
  <si>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</si>
  <si>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</si>
  <si>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</si>
  <si>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</si>
  <si>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</si>
  <si>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</si>
  <si>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</si>
  <si>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</si>
  <si>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</si>
  <si>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</si>
  <si>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</si>
  <si>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</si>
  <si>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</si>
  <si>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</si>
  <si>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</si>
  <si>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</si>
  <si>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</si>
  <si>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</si>
  <si>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</si>
  <si>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</si>
  <si>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</si>
  <si>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</si>
  <si>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</si>
  <si>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</si>
  <si>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</si>
  <si>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</si>
  <si>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</si>
  <si>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</si>
  <si>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</si>
  <si>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</si>
  <si>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</si>
  <si>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</si>
  <si>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</si>
  <si>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</si>
  <si>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</si>
  <si>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</si>
  <si>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</si>
  <si>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</si>
  <si>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</si>
  <si>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</si>
  <si>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</si>
  <si>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</si>
  <si>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</si>
  <si>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</si>
  <si>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</si>
  <si>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</si>
  <si>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</si>
  <si>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</si>
  <si>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</si>
  <si>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</si>
  <si>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</si>
  <si>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</si>
  <si>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</si>
  <si>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</si>
  <si>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</si>
  <si>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</si>
  <si>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</si>
  <si>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</si>
  <si>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</si>
  <si>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</si>
  <si>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</si>
  <si>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</si>
  <si>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</si>
  <si>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</si>
  <si>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</si>
  <si>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</si>
  <si>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</si>
  <si>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</si>
  <si>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</si>
  <si>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</si>
  <si>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</si>
  <si>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</si>
  <si>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</si>
  <si>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</si>
  <si>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</si>
  <si>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</si>
  <si>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</si>
  <si>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</si>
  <si>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</si>
  <si>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</si>
  <si>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</si>
  <si>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</si>
  <si>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</si>
  <si>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</si>
  <si>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</si>
  <si>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</si>
  <si>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</si>
  <si>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</si>
  <si>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</si>
  <si>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</si>
  <si>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</si>
  <si>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</si>
  <si>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</si>
  <si>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</si>
  <si>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</si>
  <si>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</si>
  <si>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</si>
  <si>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</si>
  <si>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</si>
  <si>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</si>
  <si>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</si>
  <si>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</si>
  <si>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</si>
  <si>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</si>
  <si>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</si>
  <si>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</si>
  <si>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</si>
  <si>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</si>
  <si>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</si>
  <si>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</si>
  <si>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</si>
  <si>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</si>
  <si>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</si>
  <si>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</si>
  <si>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</si>
  <si>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</si>
  <si>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</si>
  <si>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</si>
  <si>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</si>
  <si>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</si>
  <si>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</si>
  <si>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</si>
  <si>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</si>
  <si>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</si>
  <si>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</si>
  <si>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</si>
  <si>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</si>
  <si>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</si>
  <si>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</si>
  <si>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</si>
  <si>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</si>
  <si>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</si>
  <si>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</si>
  <si>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</si>
  <si>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</si>
  <si>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</si>
  <si>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</si>
  <si>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</si>
  <si>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</si>
  <si>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</si>
  <si>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</si>
  <si>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</si>
  <si>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</si>
  <si>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</si>
  <si>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</si>
  <si>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</si>
  <si>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</si>
  <si>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</si>
  <si>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</si>
  <si>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</si>
  <si>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</si>
  <si>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</si>
  <si>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</si>
  <si>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</si>
  <si>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</si>
  <si>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</si>
  <si>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</si>
  <si>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</si>
  <si>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</si>
  <si>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</si>
  <si>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</si>
  <si>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</si>
  <si>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</si>
  <si>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</si>
  <si>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</si>
  <si>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</si>
  <si>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</si>
  <si>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</si>
  <si>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</si>
  <si>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</si>
  <si>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</si>
  <si>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</si>
  <si>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</si>
  <si>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</si>
  <si>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</si>
  <si>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</si>
  <si>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</si>
  <si>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</si>
  <si>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</si>
  <si>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</si>
  <si>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</si>
  <si>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</si>
  <si>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</si>
  <si>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</si>
  <si>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</si>
  <si>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</si>
  <si>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</si>
  <si>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</si>
  <si>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</si>
  <si>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</si>
  <si>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</si>
  <si>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</si>
  <si>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</si>
  <si>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</si>
  <si>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</si>
  <si>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</si>
  <si>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</si>
  <si>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</si>
  <si>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</si>
  <si>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</si>
  <si>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</si>
  <si>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</si>
  <si>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</si>
  <si>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</si>
  <si>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</si>
  <si>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</si>
  <si>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</si>
  <si>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</si>
  <si>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</si>
  <si>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</si>
  <si>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</si>
  <si>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</si>
  <si>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</si>
  <si>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</si>
  <si>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</si>
  <si>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</si>
  <si>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</si>
  <si>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</si>
  <si>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</si>
  <si>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</si>
  <si>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</si>
  <si>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</si>
  <si>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</si>
  <si>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</si>
  <si>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</si>
  <si>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</si>
  <si>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</si>
  <si>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</si>
  <si>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</si>
  <si>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</si>
  <si>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</si>
  <si>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</si>
  <si>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</si>
  <si>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</si>
  <si>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</si>
  <si>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</si>
  <si>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</si>
  <si>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</si>
  <si>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</si>
  <si>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</si>
  <si>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</si>
  <si>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</si>
  <si>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</si>
  <si>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</si>
  <si>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</si>
  <si>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</si>
  <si>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</si>
  <si>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</si>
  <si>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</si>
  <si>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</si>
  <si>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</si>
  <si>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</si>
  <si>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</si>
  <si>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</si>
  <si>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</si>
  <si>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</si>
  <si>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</si>
  <si>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</si>
  <si>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</si>
  <si>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</si>
  <si>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</si>
  <si>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</si>
  <si>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</si>
  <si>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</si>
  <si>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</si>
  <si>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</si>
  <si>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</si>
  <si>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</si>
  <si>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</si>
  <si>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</si>
  <si>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</si>
  <si>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</si>
  <si>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</si>
  <si>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</si>
  <si>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</si>
  <si>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</si>
  <si>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</si>
  <si>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</si>
  <si>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</si>
  <si>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</si>
  <si>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</si>
  <si>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</si>
  <si>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</si>
  <si>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</si>
  <si>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</si>
  <si>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</si>
  <si>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</si>
  <si>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</si>
  <si>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</si>
  <si>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</si>
  <si>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</si>
  <si>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</si>
  <si>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</si>
  <si>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</si>
  <si>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</si>
  <si>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</si>
  <si>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</si>
  <si>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</si>
  <si>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</si>
  <si>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</si>
  <si>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</si>
  <si>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</si>
  <si>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</si>
  <si>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</si>
  <si>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</si>
  <si>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</si>
  <si>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</si>
  <si>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</si>
  <si>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</si>
  <si>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</si>
  <si>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</si>
  <si>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</si>
  <si>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</si>
  <si>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</si>
  <si>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</si>
  <si>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</si>
  <si>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</si>
  <si>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</si>
  <si>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</si>
  <si>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</si>
  <si>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</si>
  <si>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</si>
  <si>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</si>
  <si>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</si>
  <si>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</si>
  <si>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</si>
  <si>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</si>
  <si>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</si>
  <si>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</si>
  <si>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</si>
  <si>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</si>
  <si>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</si>
  <si>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</si>
  <si>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</si>
  <si>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</si>
  <si>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</si>
  <si>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</si>
  <si>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</si>
  <si>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</si>
  <si>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</si>
  <si>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</si>
  <si>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</si>
  <si>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</si>
  <si>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</si>
  <si>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</si>
  <si>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</si>
  <si>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</si>
  <si>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</si>
  <si>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</si>
  <si>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</si>
  <si>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</si>
  <si>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</si>
  <si>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</si>
  <si>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</si>
  <si>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</si>
  <si>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</si>
  <si>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</si>
  <si>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</si>
  <si>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</si>
  <si>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</si>
  <si>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</si>
  <si>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</si>
  <si>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</si>
  <si>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</si>
  <si>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</si>
  <si>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</si>
  <si>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</si>
  <si>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</si>
  <si>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</si>
  <si>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</si>
  <si>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</si>
  <si>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</si>
  <si>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</si>
  <si>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</si>
  <si>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</si>
  <si>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</si>
  <si>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</si>
  <si>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</si>
  <si>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</si>
  <si>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</si>
  <si>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</si>
  <si>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</si>
  <si>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</si>
  <si>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</si>
  <si>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</si>
  <si>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</si>
  <si>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</si>
  <si>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</si>
  <si>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</si>
  <si>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</si>
  <si>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</si>
  <si>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</si>
  <si>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</si>
  <si>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</si>
  <si>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</si>
  <si>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</si>
  <si>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</si>
  <si>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</si>
  <si>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</si>
  <si>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</si>
  <si>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</si>
  <si>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</si>
  <si>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</si>
  <si>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</si>
  <si>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</si>
  <si>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</si>
  <si>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</si>
  <si>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</si>
  <si>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</si>
  <si>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</si>
  <si>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</si>
  <si>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</si>
  <si>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</si>
  <si>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</si>
  <si>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</si>
  <si>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</si>
  <si>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</si>
  <si>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</si>
  <si>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</si>
  <si>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</si>
  <si>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</si>
  <si>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</si>
  <si>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</si>
  <si>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</si>
  <si>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</si>
  <si>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</si>
  <si>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</si>
  <si>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</si>
  <si>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</si>
  <si>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</si>
  <si>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</si>
  <si>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</si>
  <si>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</si>
  <si>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</si>
  <si>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</si>
  <si>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</si>
  <si>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</si>
  <si>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</si>
  <si>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</si>
  <si>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</si>
  <si>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</si>
  <si>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</si>
  <si>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</si>
  <si>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</si>
  <si>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</si>
  <si>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</si>
  <si>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</si>
  <si>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</si>
  <si>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</si>
  <si>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</si>
  <si>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</si>
  <si>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</si>
  <si>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</si>
  <si>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</si>
  <si>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</si>
  <si>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</si>
  <si>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</si>
  <si>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</si>
  <si>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</si>
  <si>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</si>
  <si>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</si>
  <si>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</si>
  <si>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</si>
  <si>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</si>
  <si>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</si>
  <si>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</si>
  <si>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</si>
  <si>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</si>
  <si>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</si>
  <si>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</si>
  <si>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</si>
  <si>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</si>
  <si>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</si>
  <si>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</si>
  <si>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</si>
  <si>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</si>
  <si>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</si>
  <si>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</si>
  <si>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</si>
  <si>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</si>
  <si>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</si>
  <si>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</si>
  <si>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</si>
  <si>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</si>
  <si>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</si>
  <si>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</si>
  <si>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</si>
  <si>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</si>
  <si>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</si>
  <si>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</si>
  <si>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</si>
  <si>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</si>
  <si>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</si>
  <si>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</si>
  <si>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</si>
  <si>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</si>
  <si>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</si>
  <si>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</si>
  <si>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</si>
  <si>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</si>
  <si>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</si>
  <si>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</si>
  <si>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</si>
  <si>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</si>
  <si>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</si>
  <si>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</si>
  <si>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</si>
  <si>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</si>
  <si>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</si>
  <si>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</si>
  <si>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</si>
  <si>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</si>
  <si>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</si>
  <si>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</si>
  <si>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</si>
  <si>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</si>
  <si>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</si>
  <si>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</si>
  <si>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</si>
  <si>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</si>
  <si>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</si>
  <si>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</si>
  <si>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</si>
  <si>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</si>
  <si>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</si>
  <si>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</si>
  <si>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</si>
  <si>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</si>
  <si>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</si>
  <si>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</si>
  <si>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</si>
  <si>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</si>
  <si>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</si>
  <si>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</si>
  <si>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</si>
  <si>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</si>
  <si>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</si>
  <si>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</si>
  <si>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</si>
  <si>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</si>
  <si>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</si>
  <si>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</si>
  <si>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</si>
  <si>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</si>
  <si>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</si>
  <si>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</si>
  <si>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</si>
  <si>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</si>
  <si>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</si>
  <si>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</si>
  <si>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</si>
  <si>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</si>
  <si>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</si>
  <si>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</si>
  <si>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</si>
  <si>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</si>
  <si>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</si>
  <si>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</si>
  <si>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</si>
  <si>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</si>
  <si>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</si>
  <si>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</si>
  <si>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</si>
  <si>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</si>
  <si>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</si>
  <si>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</si>
  <si>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</si>
  <si>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</si>
  <si>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</si>
  <si>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</si>
  <si>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</si>
  <si>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</si>
  <si>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</si>
  <si>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</si>
  <si>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</si>
  <si>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</si>
  <si>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</si>
  <si>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</si>
  <si>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</si>
  <si>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</si>
  <si>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</si>
  <si>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</si>
  <si>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</si>
  <si>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</si>
  <si>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</si>
  <si>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</si>
  <si>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</si>
  <si>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</si>
  <si>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</si>
  <si>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</si>
  <si>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</si>
  <si>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</si>
  <si>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</si>
  <si>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</si>
  <si>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</si>
  <si>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</si>
  <si>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</si>
  <si>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</si>
  <si>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</si>
  <si>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</si>
  <si>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</si>
  <si>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</si>
  <si>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</si>
  <si>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</si>
  <si>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</si>
  <si>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</si>
  <si>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</si>
  <si>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</si>
  <si>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</si>
  <si>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</si>
  <si>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</si>
  <si>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</si>
  <si>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</si>
  <si>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</si>
  <si>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</si>
  <si>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</si>
  <si>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</si>
  <si>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</si>
  <si>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</si>
  <si>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</si>
  <si>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</si>
  <si>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</si>
  <si>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</si>
  <si>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</si>
  <si>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</si>
  <si>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</si>
  <si>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</si>
  <si>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</si>
  <si>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</si>
  <si>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</si>
  <si>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</si>
  <si>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</si>
  <si>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</si>
  <si>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</si>
  <si>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</si>
  <si>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</si>
  <si>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</si>
  <si>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</si>
  <si>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</si>
  <si>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</si>
  <si>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</si>
  <si>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</si>
  <si>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</si>
  <si>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</si>
  <si>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</si>
  <si>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</si>
  <si>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</si>
  <si>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</si>
  <si>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</si>
  <si>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</si>
  <si>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</si>
  <si>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</si>
  <si>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</si>
  <si>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</si>
  <si>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</si>
  <si>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</si>
  <si>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</si>
  <si>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</si>
  <si>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</si>
  <si>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</si>
  <si>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</si>
  <si>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</si>
  <si>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</si>
  <si>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</si>
  <si>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</si>
  <si>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</si>
  <si>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</si>
  <si>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</si>
  <si>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</si>
  <si>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</si>
  <si>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</si>
  <si>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</si>
  <si>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</si>
  <si>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</si>
  <si>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</si>
  <si>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</si>
  <si>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</si>
  <si>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</si>
  <si>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</si>
  <si>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</si>
  <si>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</si>
  <si>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</si>
  <si>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</si>
  <si>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</si>
  <si>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</si>
  <si>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</si>
  <si>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</si>
  <si>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</si>
  <si>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</si>
  <si>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</si>
  <si>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</si>
  <si>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</si>
  <si>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</si>
  <si>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</si>
  <si>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</si>
  <si>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</si>
  <si>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</si>
  <si>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</si>
  <si>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</si>
  <si>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</si>
  <si>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</si>
  <si>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</si>
  <si>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</si>
  <si>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</si>
  <si>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</si>
  <si>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</si>
  <si>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</si>
  <si>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</si>
  <si>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</si>
  <si>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</si>
  <si>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</si>
  <si>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</si>
  <si>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</si>
  <si>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</si>
  <si>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</si>
  <si>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</si>
  <si>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</si>
  <si>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</si>
  <si>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</si>
  <si>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</si>
  <si>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</si>
  <si>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</si>
  <si>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</si>
  <si>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</si>
  <si>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</si>
  <si>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</si>
  <si>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</si>
  <si>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</si>
  <si>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</si>
  <si>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</si>
  <si>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</si>
  <si>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</si>
  <si>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</si>
  <si>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</si>
  <si>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</si>
  <si>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</si>
  <si>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</si>
  <si>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</si>
  <si>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</si>
  <si>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</si>
  <si>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</si>
  <si>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</si>
  <si>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</si>
  <si>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</si>
  <si>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</si>
  <si>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</si>
  <si>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</si>
  <si>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</si>
  <si>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</si>
  <si>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</si>
  <si>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</si>
  <si>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</si>
  <si>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</si>
  <si>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</si>
  <si>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</si>
  <si>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</si>
  <si>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</si>
  <si>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</si>
  <si>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</si>
  <si>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</si>
  <si>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</si>
  <si>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</si>
  <si>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</si>
  <si>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</si>
  <si>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</si>
  <si>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</si>
  <si>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</si>
  <si>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</si>
  <si>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</si>
  <si>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</si>
  <si>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</si>
  <si>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</si>
  <si>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</si>
  <si>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</si>
  <si>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</si>
  <si>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</si>
  <si>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</si>
  <si>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</si>
  <si>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</si>
  <si>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</si>
  <si>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</si>
  <si>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</si>
  <si>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</si>
  <si>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</si>
  <si>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</si>
  <si>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</si>
  <si>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</si>
  <si>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</si>
  <si>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</si>
  <si>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</si>
  <si>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</si>
  <si>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</si>
  <si>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</si>
  <si>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</si>
  <si>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</si>
  <si>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</si>
  <si>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</si>
  <si>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</si>
  <si>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</si>
  <si>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</si>
  <si>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</si>
  <si>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</si>
  <si>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</si>
  <si>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</si>
  <si>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</si>
  <si>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</si>
  <si>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</si>
  <si>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</si>
  <si>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</si>
  <si>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</si>
  <si>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</si>
  <si>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</si>
  <si>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</si>
  <si>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</si>
  <si>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</si>
  <si>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</si>
  <si>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</si>
  <si>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</si>
  <si>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</si>
  <si>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</si>
  <si>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</si>
  <si>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</si>
  <si>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</si>
  <si>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</si>
  <si>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</si>
  <si>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</si>
  <si>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</si>
  <si>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</si>
  <si>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</si>
  <si>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</si>
  <si>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</si>
  <si>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</si>
  <si>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</si>
  <si>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</si>
  <si>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</si>
  <si>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</si>
  <si>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</si>
  <si>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</si>
  <si>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</si>
  <si>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</si>
  <si>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</si>
  <si>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</si>
  <si>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</si>
  <si>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</si>
  <si>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</si>
  <si>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</si>
  <si>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</si>
  <si>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</si>
  <si>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</si>
  <si>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</si>
  <si>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</si>
  <si>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</si>
  <si>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</si>
  <si>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</si>
  <si>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</si>
  <si>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</si>
  <si>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</si>
  <si>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</si>
  <si>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</si>
  <si>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</si>
  <si>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</si>
  <si>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</si>
  <si>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</si>
  <si>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</si>
  <si>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</si>
  <si>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</si>
  <si>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</si>
  <si>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</si>
  <si>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</si>
  <si>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</si>
  <si>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</si>
  <si>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</si>
  <si>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</si>
  <si>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</si>
  <si>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</si>
  <si>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</si>
  <si>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</si>
  <si>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</si>
  <si>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</si>
  <si>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</si>
  <si>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</si>
  <si>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</si>
  <si>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</si>
  <si>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</si>
  <si>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</si>
  <si>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</si>
  <si>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</si>
  <si>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</si>
  <si>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</si>
  <si>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</si>
  <si>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</si>
  <si>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</si>
  <si>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</si>
  <si>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</si>
  <si>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</si>
  <si>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</si>
  <si>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</si>
  <si>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</si>
  <si>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</si>
  <si>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</si>
  <si>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</si>
  <si>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</si>
  <si>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</si>
  <si>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</si>
  <si>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</si>
  <si>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</si>
  <si>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</si>
  <si>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</si>
  <si>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</si>
  <si>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</si>
  <si>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</si>
  <si>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</si>
  <si>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</si>
  <si>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</si>
  <si>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</si>
  <si>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</si>
  <si>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</si>
  <si>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</si>
  <si>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</si>
  <si>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</si>
  <si>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</si>
  <si>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</si>
  <si>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</si>
  <si>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</si>
  <si>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</si>
  <si>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</si>
  <si>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</si>
  <si>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</si>
  <si>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</si>
  <si>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</si>
  <si>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</si>
  <si>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</si>
  <si>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</si>
  <si>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</si>
  <si>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</si>
  <si>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</si>
  <si>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</si>
  <si>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</si>
  <si>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</si>
  <si>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</si>
  <si>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</si>
  <si>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</si>
  <si>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</si>
  <si>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</si>
  <si>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</si>
  <si>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</si>
  <si>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</si>
  <si>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</si>
  <si>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</si>
  <si>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</si>
  <si>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</si>
  <si>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</si>
  <si>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</si>
  <si>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</si>
  <si>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</si>
  <si>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</si>
  <si>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</si>
  <si>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</si>
  <si>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</si>
  <si>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</si>
  <si>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</si>
  <si>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</si>
  <si>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</si>
  <si>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</si>
  <si>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</si>
  <si>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</si>
  <si>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</si>
  <si>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</si>
  <si>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</si>
  <si>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</si>
  <si>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</si>
  <si>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</si>
  <si>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</si>
  <si>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</si>
  <si>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</si>
  <si>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</si>
  <si>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</si>
  <si>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</si>
  <si>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</si>
  <si>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</si>
  <si>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</si>
  <si>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</si>
  <si>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</si>
  <si>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</si>
  <si>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</si>
  <si>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</si>
  <si>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</si>
  <si>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</si>
  <si>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</si>
  <si>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</si>
  <si>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</si>
  <si>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</si>
  <si>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</si>
  <si>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</si>
  <si>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</si>
  <si>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</si>
  <si>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</si>
  <si>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</si>
  <si>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</si>
  <si>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</si>
  <si>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</si>
  <si>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</si>
  <si>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</si>
  <si>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</si>
  <si>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</si>
  <si>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</si>
  <si>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</si>
  <si>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</si>
  <si>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</si>
  <si>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</si>
  <si>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</si>
  <si>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</si>
  <si>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</si>
  <si>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</si>
  <si>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</si>
  <si>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</si>
  <si>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</si>
  <si>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</si>
  <si>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</si>
  <si>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</si>
  <si>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</si>
  <si>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</si>
  <si>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</si>
  <si>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</si>
  <si>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</si>
  <si>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</si>
  <si>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</si>
  <si>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</si>
  <si>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</si>
  <si>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</si>
  <si>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</si>
  <si>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</si>
  <si>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</si>
  <si>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</si>
  <si>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</si>
  <si>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</si>
  <si>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</si>
  <si>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</si>
  <si>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</si>
  <si>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</si>
  <si>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</si>
  <si>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</si>
  <si>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</si>
  <si>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</si>
  <si>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</si>
  <si>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</si>
  <si>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</si>
  <si>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</si>
  <si>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</si>
  <si>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</si>
  <si>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</si>
  <si>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</si>
  <si>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</si>
  <si>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</si>
  <si>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</si>
  <si>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</si>
  <si>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</si>
  <si>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</si>
  <si>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</si>
  <si>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</si>
  <si>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</si>
  <si>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</si>
  <si>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</si>
  <si>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</si>
  <si>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</si>
  <si>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</si>
  <si>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</si>
  <si>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</si>
  <si>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</si>
  <si>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</si>
  <si>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</si>
  <si>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</si>
  <si>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</si>
  <si>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</si>
  <si>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</si>
  <si>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</si>
  <si>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</si>
  <si>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</si>
  <si>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</si>
  <si>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</si>
  <si>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</si>
  <si>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</si>
  <si>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</si>
  <si>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</si>
  <si>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</si>
  <si>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</si>
  <si>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</si>
  <si>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</si>
  <si>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</si>
  <si>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</si>
  <si>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</si>
  <si>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</si>
  <si>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</si>
  <si>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</si>
  <si>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</si>
  <si>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</si>
  <si>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</si>
  <si>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</si>
  <si>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</si>
  <si>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</si>
  <si>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</si>
  <si>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</si>
  <si>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</si>
  <si>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</si>
  <si>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</si>
  <si>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</si>
  <si>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</si>
  <si>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</si>
  <si>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</si>
  <si>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</si>
  <si>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</si>
  <si>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</si>
  <si>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</si>
  <si>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</si>
  <si>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</si>
  <si>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</si>
  <si>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</si>
  <si>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</si>
  <si>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</si>
  <si>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</si>
  <si>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</si>
  <si>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</si>
  <si>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</si>
  <si>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</si>
  <si>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</si>
  <si>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</si>
  <si>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</si>
  <si>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</si>
  <si>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</si>
  <si>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</si>
  <si>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</si>
  <si>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</si>
  <si>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</si>
  <si>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</si>
  <si>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</si>
  <si>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</si>
  <si>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</si>
  <si>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</si>
  <si>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</si>
  <si>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</si>
  <si>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</si>
  <si>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</si>
  <si>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</si>
  <si>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</si>
  <si>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</si>
  <si>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</si>
  <si>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</si>
  <si>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</si>
  <si>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</si>
  <si>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</si>
  <si>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</si>
  <si>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</si>
  <si>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</si>
  <si>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</si>
  <si>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</si>
  <si>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</si>
  <si>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</si>
  <si>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</si>
  <si>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</si>
  <si>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</si>
  <si>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</si>
  <si>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</si>
  <si>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</si>
  <si>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</si>
  <si>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</si>
  <si>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</si>
  <si>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</si>
  <si>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</si>
  <si>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</si>
  <si>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</si>
  <si>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</si>
  <si>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</si>
  <si>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</si>
  <si>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</si>
  <si>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</si>
  <si>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</si>
  <si>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</si>
  <si>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</si>
  <si>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</si>
  <si>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</si>
  <si>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</si>
  <si>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</si>
  <si>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</si>
  <si>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</si>
  <si>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</si>
  <si>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</si>
  <si>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</si>
  <si>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</si>
  <si>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</si>
  <si>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</si>
  <si>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</si>
  <si>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</si>
  <si>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</si>
  <si>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</si>
  <si>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</si>
  <si>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</si>
  <si>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</si>
  <si>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</si>
  <si>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</si>
  <si>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</si>
  <si>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</si>
  <si>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</si>
  <si>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</si>
  <si>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</si>
  <si>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</si>
  <si>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</si>
  <si>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</si>
  <si>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</si>
  <si>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</si>
  <si>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</si>
  <si>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</si>
  <si>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</si>
  <si>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</si>
  <si>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</si>
  <si>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</si>
  <si>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</si>
  <si>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</si>
  <si>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</si>
  <si>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</si>
  <si>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</si>
  <si>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</si>
  <si>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</si>
  <si>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</si>
  <si>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</si>
  <si>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</si>
  <si>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</si>
  <si>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</si>
  <si>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</si>
  <si>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</si>
  <si>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</si>
  <si>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</si>
  <si>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</si>
  <si>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</si>
  <si>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</si>
  <si>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</si>
  <si>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</si>
  <si>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</si>
  <si>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</si>
  <si>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</si>
  <si>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</si>
  <si>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</si>
  <si>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</si>
  <si>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</si>
  <si>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</si>
  <si>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</si>
  <si>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</si>
  <si>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</si>
  <si>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</si>
  <si>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</si>
  <si>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</si>
  <si>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</si>
  <si>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</si>
  <si>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</si>
  <si>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</si>
  <si>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</si>
  <si>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</si>
  <si>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</si>
  <si>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</si>
  <si>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</si>
  <si>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</si>
  <si>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</si>
  <si>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</si>
  <si>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</si>
  <si>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</si>
  <si>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</si>
  <si>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</si>
  <si>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</si>
  <si>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</si>
  <si>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</si>
  <si>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</si>
  <si>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</si>
  <si>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</si>
  <si>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</si>
  <si>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</si>
  <si>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</si>
  <si>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</si>
  <si>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</si>
  <si>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</si>
  <si>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</si>
  <si>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</si>
  <si>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</si>
  <si>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</si>
  <si>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</si>
  <si>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</si>
  <si>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</si>
  <si>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</si>
  <si>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</si>
  <si>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</si>
  <si>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</si>
  <si>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</si>
  <si>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</si>
  <si>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</si>
  <si>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</si>
  <si>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</si>
  <si>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</si>
  <si>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</si>
  <si>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</si>
  <si>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</si>
  <si>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</si>
  <si>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</si>
  <si>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</si>
  <si>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</si>
  <si>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</si>
  <si>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</si>
  <si>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</si>
  <si>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</si>
  <si>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</si>
  <si>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</si>
  <si>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</si>
  <si>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</si>
  <si>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</si>
  <si>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</si>
  <si>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</si>
  <si>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</si>
  <si>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</si>
  <si>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</si>
  <si>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</si>
  <si>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</si>
  <si>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</si>
  <si>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</si>
  <si>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</si>
  <si>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</si>
  <si>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</si>
  <si>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</si>
  <si>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</si>
  <si>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</si>
  <si>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</si>
  <si>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</si>
  <si>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</si>
  <si>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</si>
  <si>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</si>
  <si>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</si>
  <si>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</si>
  <si>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</si>
  <si>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</si>
  <si>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</si>
  <si>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</si>
  <si>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</si>
  <si>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</si>
  <si>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</si>
  <si>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</si>
  <si>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</si>
  <si>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</si>
  <si>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</si>
  <si>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</si>
  <si>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</si>
  <si>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</si>
  <si>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</si>
  <si>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</si>
  <si>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</si>
  <si>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</si>
  <si>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</si>
  <si>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</si>
  <si>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</si>
  <si>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</si>
  <si>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</si>
  <si>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</si>
  <si>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</si>
  <si>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</si>
  <si>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</si>
  <si>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</si>
  <si>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</si>
  <si>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</si>
  <si>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</si>
  <si>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</si>
  <si>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</si>
  <si>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</si>
  <si>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</si>
  <si>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</si>
  <si>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</si>
  <si>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</si>
  <si>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</si>
  <si>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</si>
  <si>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</si>
  <si>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</si>
  <si>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</si>
  <si>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</si>
  <si>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</si>
  <si>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</si>
  <si>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</si>
  <si>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</si>
  <si>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</si>
  <si>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</si>
  <si>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</si>
  <si>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</si>
  <si>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</si>
  <si>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</si>
  <si>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</si>
  <si>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</si>
  <si>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</si>
  <si>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</si>
  <si>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</si>
  <si>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</si>
  <si>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</si>
  <si>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</si>
  <si>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</si>
  <si>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</si>
  <si>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</si>
  <si>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</si>
  <si>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</si>
  <si>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</si>
  <si>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</si>
  <si>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</si>
  <si>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</si>
  <si>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</si>
  <si>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</si>
  <si>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</si>
  <si>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</si>
  <si>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</si>
  <si>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</si>
  <si>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</si>
  <si>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</si>
  <si>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</si>
  <si>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</si>
  <si>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</si>
  <si>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</si>
  <si>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</si>
  <si>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</si>
  <si>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</si>
  <si>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</si>
  <si>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</si>
  <si>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</si>
  <si>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</si>
  <si>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</si>
  <si>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</si>
  <si>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</si>
  <si>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</si>
  <si>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</si>
  <si>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</si>
  <si>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</si>
  <si>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</si>
  <si>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</si>
  <si>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</si>
  <si>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</si>
  <si>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</si>
  <si>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</si>
  <si>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</si>
  <si>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</si>
  <si>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</si>
  <si>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</si>
  <si>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</si>
  <si>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</si>
  <si>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</si>
  <si>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</si>
  <si>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</si>
  <si>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</si>
  <si>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</si>
  <si>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</si>
  <si>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</si>
  <si>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</si>
  <si>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</si>
  <si>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</si>
  <si>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</si>
  <si>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</si>
  <si>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</si>
  <si>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</si>
  <si>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</si>
  <si>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</si>
  <si>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</si>
  <si>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</si>
  <si>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</si>
  <si>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</si>
  <si>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</si>
  <si>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</si>
  <si>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</si>
  <si>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</si>
  <si>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</si>
  <si>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</si>
  <si>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</si>
  <si>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</si>
  <si>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</si>
  <si>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</si>
  <si>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</si>
  <si>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</si>
  <si>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</si>
  <si>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</si>
  <si>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</si>
  <si>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</si>
  <si>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</si>
  <si>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</si>
  <si>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</si>
  <si>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</si>
  <si>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</si>
  <si>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</si>
  <si>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</si>
  <si>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</si>
  <si>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</si>
  <si>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</si>
  <si>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</si>
  <si>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</si>
  <si>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</si>
  <si>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</si>
  <si>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</si>
  <si>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</si>
  <si>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</si>
  <si>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</si>
  <si>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</si>
  <si>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</si>
  <si>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</si>
  <si>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</si>
  <si>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</si>
  <si>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</si>
  <si>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</si>
  <si>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</si>
  <si>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</si>
  <si>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</si>
  <si>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</si>
  <si>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</si>
  <si>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</si>
  <si>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</si>
  <si>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</si>
  <si>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</si>
  <si>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</si>
  <si>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</si>
  <si>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</si>
  <si>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</si>
  <si>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</si>
  <si>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</si>
  <si>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</si>
  <si>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</si>
  <si>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</si>
  <si>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</si>
  <si>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</si>
  <si>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</si>
  <si>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</si>
  <si>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</si>
  <si>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</si>
  <si>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</si>
  <si>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</si>
  <si>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</si>
  <si>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</si>
  <si>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</si>
  <si>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</si>
  <si>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</si>
  <si>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</si>
  <si>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</si>
  <si>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</si>
  <si>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</si>
  <si>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</si>
  <si>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</si>
  <si>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</si>
  <si>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</si>
  <si>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</si>
  <si>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</si>
  <si>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</si>
  <si>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</si>
  <si>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</si>
  <si>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</si>
  <si>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</si>
  <si>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</si>
  <si>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</si>
  <si>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</si>
  <si>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</si>
  <si>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</si>
  <si>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</si>
  <si>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</si>
  <si>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</si>
  <si>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</si>
  <si>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</si>
  <si>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</si>
  <si>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</si>
  <si>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</si>
  <si>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</si>
  <si>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</si>
  <si>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</si>
  <si>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</si>
  <si>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</si>
  <si>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</si>
  <si>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</si>
  <si>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</si>
  <si>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</si>
  <si>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</si>
  <si>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</si>
  <si>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</si>
  <si>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</si>
  <si>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</si>
  <si>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</si>
  <si>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</si>
  <si>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</si>
  <si>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</si>
  <si>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</si>
  <si>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</si>
  <si>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</si>
  <si>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</si>
  <si>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</si>
  <si>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</si>
  <si>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</si>
  <si>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</si>
  <si>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</si>
  <si>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</si>
  <si>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</si>
  <si>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</si>
  <si>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</si>
  <si>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</si>
  <si>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</si>
  <si>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</si>
  <si>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</si>
  <si>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</si>
  <si>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</si>
  <si>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</si>
  <si>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</si>
  <si>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</si>
  <si>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</si>
  <si>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</si>
  <si>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</si>
  <si>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</si>
  <si>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</si>
  <si>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</si>
  <si>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</si>
  <si>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</si>
  <si>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</si>
  <si>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</si>
  <si>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</si>
  <si>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</si>
  <si>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</si>
  <si>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</si>
  <si>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</si>
  <si>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</si>
  <si>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</si>
  <si>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</si>
  <si>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</si>
  <si>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</si>
  <si>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</si>
  <si>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</si>
  <si>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</si>
  <si>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</si>
  <si>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</si>
  <si>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</si>
  <si>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</si>
  <si>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</si>
  <si>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</si>
  <si>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</si>
  <si>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</si>
  <si>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</si>
  <si>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</si>
  <si>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</si>
  <si>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</si>
  <si>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</si>
  <si>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</si>
  <si>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</si>
  <si>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</si>
  <si>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</si>
  <si>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</si>
  <si>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</si>
  <si>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</si>
  <si>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</si>
  <si>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</si>
  <si>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</si>
  <si>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</si>
  <si>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</si>
  <si>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</si>
  <si>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</si>
  <si>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</si>
  <si>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</si>
  <si>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</si>
  <si>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</si>
  <si>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</si>
  <si>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</si>
  <si>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</si>
  <si>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</si>
  <si>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</si>
  <si>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</si>
  <si>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</si>
  <si>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</si>
  <si>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</si>
  <si>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</si>
  <si>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</si>
  <si>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</si>
  <si>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</si>
  <si>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</si>
  <si>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</si>
  <si>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</si>
  <si>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</si>
  <si>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</si>
  <si>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</si>
  <si>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</si>
  <si>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</si>
  <si>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</si>
  <si>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</si>
  <si>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</si>
  <si>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</si>
  <si>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</si>
  <si>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</si>
  <si>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</si>
  <si>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</si>
  <si>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</si>
  <si>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</si>
  <si>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</si>
  <si>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</si>
  <si>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</si>
  <si>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</si>
  <si>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</si>
  <si>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</si>
  <si>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</si>
  <si>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</si>
  <si>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</si>
  <si>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</si>
  <si>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</si>
  <si>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</si>
  <si>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</si>
  <si>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</si>
  <si>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</si>
  <si>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</si>
  <si>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</si>
  <si>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</si>
  <si>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</si>
  <si>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</si>
  <si>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</si>
  <si>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</si>
  <si>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</si>
  <si>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</si>
  <si>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</si>
  <si>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</si>
  <si>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</si>
  <si>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</si>
  <si>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</si>
  <si>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</si>
  <si>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</si>
  <si>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</si>
  <si>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</si>
  <si>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</si>
  <si>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</si>
  <si>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</si>
  <si>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</si>
  <si>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</si>
  <si>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</si>
  <si>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</si>
  <si>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</si>
  <si>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</si>
  <si>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</si>
  <si>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</si>
  <si>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</si>
  <si>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</si>
  <si>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</si>
  <si>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</si>
  <si>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</si>
  <si>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</si>
  <si>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</si>
  <si>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</si>
  <si>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</si>
  <si>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</si>
  <si>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</si>
  <si>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</si>
  <si>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</si>
  <si>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</si>
  <si>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</si>
  <si>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</si>
  <si>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</si>
  <si>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</si>
  <si>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</si>
  <si>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</si>
  <si>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</si>
  <si>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</si>
  <si>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</si>
  <si>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</si>
  <si>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</si>
  <si>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</si>
  <si>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</si>
  <si>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</si>
  <si>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</si>
  <si>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</si>
  <si>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</si>
  <si>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</si>
  <si>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</si>
  <si>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</si>
  <si>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</si>
  <si>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</si>
  <si>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</si>
  <si>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</si>
  <si>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</si>
  <si>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</si>
  <si>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</si>
  <si>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</si>
  <si>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</si>
  <si>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</si>
  <si>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</si>
  <si>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</si>
  <si>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</si>
  <si>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</si>
  <si>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</si>
  <si>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</si>
  <si>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</si>
  <si>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</si>
  <si>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</si>
  <si>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</si>
  <si>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</si>
  <si>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</si>
  <si>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</si>
  <si>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</si>
  <si>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</si>
  <si>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</si>
  <si>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</si>
  <si>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</si>
  <si>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</si>
  <si>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</si>
  <si>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</si>
  <si>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</si>
  <si>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</si>
  <si>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</si>
  <si>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</si>
  <si>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</si>
  <si>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</si>
  <si>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</si>
  <si>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</si>
  <si>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</si>
  <si>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</si>
  <si>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</si>
  <si>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</si>
  <si>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</si>
  <si>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</si>
  <si>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</si>
  <si>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</si>
  <si>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</si>
  <si>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</si>
  <si>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</si>
  <si>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</si>
  <si>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</si>
  <si>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</si>
  <si>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</si>
  <si>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</si>
  <si>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</si>
  <si>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</si>
  <si>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</si>
  <si>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</si>
  <si>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</si>
  <si>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</si>
  <si>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</si>
  <si>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</si>
  <si>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</si>
  <si>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</si>
  <si>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</si>
  <si>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</si>
  <si>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</si>
  <si>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</si>
  <si>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</si>
  <si>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</si>
  <si>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</si>
  <si>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</si>
  <si>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</si>
  <si>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</si>
  <si>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</si>
  <si>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</si>
  <si>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</si>
  <si>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</si>
  <si>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</si>
  <si>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</si>
  <si>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</si>
  <si>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</si>
  <si>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</si>
  <si>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</si>
  <si>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</si>
  <si>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</si>
  <si>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</si>
  <si>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</si>
  <si>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</si>
  <si>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</si>
  <si>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</si>
  <si>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</si>
  <si>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</si>
  <si>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</si>
  <si>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</si>
  <si>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</si>
  <si>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</si>
  <si>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</si>
  <si>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</si>
  <si>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</si>
  <si>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</si>
  <si>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</si>
  <si>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</si>
  <si>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</si>
  <si>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</si>
  <si>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</si>
  <si>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</si>
  <si>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</si>
  <si>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</si>
  <si>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</si>
  <si>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</si>
  <si>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</si>
  <si>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</si>
  <si>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</si>
  <si>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</si>
  <si>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</si>
  <si>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</si>
  <si>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</si>
  <si>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</si>
  <si>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</si>
  <si>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</si>
  <si>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</si>
  <si>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</si>
  <si>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</si>
  <si>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</si>
  <si>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</si>
  <si>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</si>
  <si>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</si>
  <si>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</si>
  <si>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</si>
  <si>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</si>
  <si>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</si>
  <si>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</si>
  <si>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</si>
  <si>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</si>
  <si>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</si>
  <si>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</si>
  <si>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</si>
  <si>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</si>
  <si>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</si>
  <si>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</si>
  <si>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</si>
  <si>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</si>
  <si>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</si>
  <si>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</si>
  <si>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</si>
  <si>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</si>
  <si>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</si>
  <si>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</si>
  <si>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</si>
  <si>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</si>
  <si>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</si>
  <si>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</si>
  <si>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</si>
  <si>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</si>
  <si>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</si>
  <si>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</si>
  <si>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</si>
  <si>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</si>
  <si>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</si>
  <si>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</si>
  <si>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</si>
  <si>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</si>
  <si>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</si>
  <si>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</si>
  <si>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</si>
  <si>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</si>
  <si>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</si>
  <si>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</si>
  <si>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</si>
  <si>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</si>
  <si>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</si>
  <si>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</si>
  <si>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</si>
  <si>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</si>
  <si>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</si>
  <si>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</si>
  <si>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</si>
  <si>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</si>
  <si>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</si>
  <si>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</si>
  <si>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</si>
  <si>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</si>
  <si>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</si>
  <si>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</si>
  <si>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</si>
  <si>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</si>
  <si>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</si>
  <si>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</si>
  <si>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</si>
  <si>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</si>
  <si>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</si>
  <si>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</si>
  <si>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</si>
  <si>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</si>
  <si>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</si>
  <si>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</si>
  <si>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</si>
  <si>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</si>
  <si>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</si>
  <si>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</si>
  <si>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</si>
  <si>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</si>
  <si>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</si>
  <si>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</si>
  <si>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</si>
  <si>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</si>
  <si>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</si>
  <si>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</si>
  <si>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</si>
  <si>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</si>
  <si>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</si>
  <si>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</si>
  <si>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</si>
  <si>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</si>
  <si>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</si>
  <si>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</si>
  <si>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</si>
  <si>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</si>
  <si>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</si>
  <si>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</si>
  <si>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</si>
  <si>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</si>
  <si>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</si>
  <si>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</si>
  <si>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</si>
  <si>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</si>
  <si>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</si>
  <si>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</si>
  <si>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</si>
  <si>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</si>
  <si>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</si>
  <si>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</si>
  <si>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</si>
  <si>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</si>
  <si>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</si>
  <si>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</si>
  <si>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</si>
  <si>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</si>
  <si>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</si>
  <si>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</si>
  <si>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</si>
  <si>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</si>
  <si>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</si>
  <si>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</si>
  <si>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</si>
  <si>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</si>
  <si>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</si>
  <si>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</si>
  <si>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</si>
  <si>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</si>
  <si>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</si>
  <si>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</si>
  <si>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</si>
  <si>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</si>
  <si>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</si>
  <si>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</si>
  <si>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</si>
  <si>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</si>
  <si>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</si>
  <si>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</si>
  <si>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</si>
  <si>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</si>
  <si>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</si>
  <si>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</si>
  <si>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</si>
  <si>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</si>
  <si>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</si>
  <si>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</si>
  <si>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</si>
  <si>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</si>
  <si>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</si>
  <si>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</si>
  <si>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</si>
  <si>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</si>
  <si>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</si>
  <si>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</si>
  <si>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</si>
  <si>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</si>
  <si>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</si>
  <si>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</si>
  <si>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</si>
  <si>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</si>
  <si>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</si>
  <si>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</si>
  <si>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</si>
  <si>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</si>
  <si>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</si>
  <si>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</si>
  <si>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</si>
  <si>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</si>
  <si>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</si>
  <si>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</si>
  <si>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</si>
  <si>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</si>
  <si>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</si>
  <si>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</si>
  <si>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</si>
  <si>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</si>
  <si>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</si>
  <si>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</si>
  <si>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</si>
  <si>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</si>
  <si>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</si>
  <si>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</si>
  <si>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</si>
  <si>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</si>
  <si>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</si>
  <si>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</si>
  <si>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</si>
  <si>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</si>
  <si>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</si>
  <si>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</si>
  <si>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</si>
  <si>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</si>
  <si>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</si>
  <si>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</si>
  <si>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</si>
  <si>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</si>
  <si>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</si>
  <si>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</si>
  <si>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</si>
  <si>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</si>
  <si>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</si>
  <si>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</si>
  <si>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</si>
  <si>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</si>
  <si>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</si>
  <si>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</si>
  <si>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</si>
  <si>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</si>
  <si>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</si>
  <si>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</si>
  <si>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</si>
  <si>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</si>
  <si>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</si>
  <si>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</si>
  <si>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</si>
  <si>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</si>
  <si>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</si>
  <si>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</si>
  <si>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</si>
  <si>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</si>
  <si>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</si>
  <si>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</si>
  <si>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</si>
  <si>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</si>
  <si>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</si>
  <si>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</si>
  <si>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</si>
  <si>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</si>
  <si>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</si>
  <si>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</si>
  <si>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</si>
  <si>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</si>
  <si>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</si>
  <si>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</si>
  <si>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</si>
  <si>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</si>
  <si>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</si>
  <si>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</si>
  <si>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</si>
  <si>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</si>
  <si>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</si>
  <si>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</si>
  <si>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</si>
  <si>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</si>
  <si>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</si>
  <si>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</si>
  <si>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</si>
  <si>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</si>
  <si>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</si>
  <si>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</si>
  <si>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</si>
  <si>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</si>
  <si>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</si>
  <si>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</si>
  <si>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</si>
  <si>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</si>
  <si>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</si>
  <si>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</si>
  <si>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</si>
  <si>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</si>
  <si>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</si>
  <si>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</si>
  <si>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</si>
  <si>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</si>
  <si>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</si>
  <si>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</si>
  <si>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</si>
  <si>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</si>
  <si>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</si>
  <si>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</si>
  <si>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</si>
  <si>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</si>
  <si>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</si>
  <si>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</si>
  <si>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</si>
  <si>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</si>
  <si>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</si>
  <si>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</si>
  <si>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</si>
  <si>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</si>
  <si>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</si>
  <si>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</si>
  <si>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</si>
  <si>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</si>
  <si>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</si>
  <si>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</si>
  <si>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</si>
  <si>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</si>
  <si>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</si>
  <si>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</si>
  <si>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</si>
  <si>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</si>
  <si>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</si>
  <si>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</si>
  <si>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</si>
  <si>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</si>
  <si>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</si>
  <si>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</si>
  <si>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</si>
  <si>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</si>
  <si>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</si>
  <si>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</si>
  <si>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</si>
  <si>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</si>
  <si>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</si>
  <si>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</si>
  <si>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</si>
  <si>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</si>
  <si>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</si>
  <si>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</si>
  <si>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</si>
  <si>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</si>
  <si>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</si>
  <si>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</si>
  <si>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</si>
  <si>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</si>
  <si>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</si>
  <si>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</si>
  <si>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</si>
  <si>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</si>
  <si>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</si>
  <si>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</si>
  <si>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</si>
  <si>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</si>
  <si>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</si>
  <si>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</si>
  <si>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</si>
  <si>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</si>
  <si>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</si>
  <si>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</si>
  <si>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</si>
  <si>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</si>
  <si>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</si>
  <si>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</si>
  <si>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</si>
  <si>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</si>
  <si>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</si>
  <si>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</si>
  <si>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</si>
  <si>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</si>
  <si>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</si>
  <si>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</si>
  <si>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</si>
  <si>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</si>
  <si>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</si>
  <si>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</si>
  <si>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</si>
  <si>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</si>
  <si>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</si>
  <si>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</si>
  <si>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</si>
  <si>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</si>
  <si>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</si>
  <si>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</si>
  <si>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</si>
  <si>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</si>
  <si>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</si>
  <si>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</si>
  <si>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</si>
  <si>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</si>
  <si>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</si>
  <si>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</si>
  <si>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</si>
  <si>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</si>
  <si>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</si>
  <si>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</si>
  <si>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</si>
  <si>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</si>
  <si>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</si>
  <si>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</si>
  <si>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</si>
  <si>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</si>
  <si>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</si>
  <si>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</si>
  <si>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</si>
  <si>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</si>
  <si>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</si>
  <si>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</si>
  <si>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</si>
  <si>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</si>
  <si>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</si>
  <si>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</si>
  <si>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</si>
  <si>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</si>
  <si>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</si>
  <si>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</si>
  <si>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</si>
  <si>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</si>
  <si>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</si>
  <si>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</si>
  <si>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</si>
  <si>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</si>
  <si>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</si>
  <si>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</si>
  <si>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</si>
  <si>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</si>
  <si>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</si>
  <si>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</si>
  <si>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</si>
  <si>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</si>
  <si>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</si>
  <si>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</si>
  <si>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</si>
  <si>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</si>
  <si>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</si>
  <si>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</si>
  <si>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</si>
  <si>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</si>
  <si>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</si>
  <si>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</si>
  <si>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</si>
  <si>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</si>
  <si>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</si>
  <si>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</si>
  <si>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</si>
  <si>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</si>
  <si>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</si>
  <si>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</si>
  <si>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</si>
  <si>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</si>
  <si>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</si>
  <si>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</si>
  <si>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</si>
  <si>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</si>
  <si>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</si>
  <si>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</si>
  <si>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</si>
  <si>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</si>
  <si>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</si>
  <si>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</si>
  <si>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</si>
  <si>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</si>
  <si>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</si>
  <si>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</si>
  <si>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</si>
  <si>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</si>
  <si>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</si>
  <si>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</si>
  <si>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</si>
  <si>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</si>
  <si>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</si>
  <si>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</si>
  <si>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</si>
  <si>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</si>
  <si>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</si>
  <si>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</si>
  <si>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</si>
  <si>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</si>
  <si>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</si>
  <si>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</si>
  <si>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</si>
  <si>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</si>
  <si>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</si>
  <si>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</si>
  <si>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</si>
  <si>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</si>
  <si>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</si>
  <si>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</si>
  <si>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</si>
  <si>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</si>
  <si>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</si>
  <si>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</si>
  <si>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</si>
  <si>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</si>
  <si>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</si>
  <si>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</si>
  <si>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</si>
  <si>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</si>
  <si>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</si>
  <si>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</si>
  <si>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</si>
  <si>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</si>
  <si>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</si>
  <si>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</si>
  <si>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</si>
  <si>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</si>
  <si>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</si>
  <si>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</si>
  <si>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</si>
  <si>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</si>
  <si>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</si>
  <si>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</si>
  <si>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</si>
  <si>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</si>
  <si>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</si>
  <si>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</si>
  <si>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</si>
  <si>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</si>
  <si>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</si>
  <si>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</si>
  <si>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</si>
  <si>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</si>
  <si>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</si>
  <si>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</si>
  <si>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</si>
  <si>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</si>
  <si>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</si>
  <si>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</si>
  <si>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</si>
  <si>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</si>
  <si>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</si>
  <si>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</si>
  <si>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</si>
  <si>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</si>
  <si>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</si>
  <si>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</si>
  <si>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</si>
  <si>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</si>
  <si>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</si>
  <si>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</si>
  <si>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</si>
  <si>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</si>
  <si>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</si>
  <si>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</si>
  <si>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</si>
  <si>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</si>
  <si>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</si>
  <si>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</si>
  <si>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</si>
  <si>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</si>
  <si>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</si>
  <si>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</si>
  <si>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</si>
  <si>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</si>
  <si>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</si>
  <si>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</si>
  <si>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</si>
  <si>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</si>
  <si>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</si>
  <si>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</si>
  <si>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</si>
  <si>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</si>
  <si>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</si>
  <si>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</si>
  <si>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</si>
  <si>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</si>
  <si>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</si>
  <si>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</si>
  <si>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</si>
  <si>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</si>
  <si>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</si>
  <si>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</si>
  <si>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</si>
  <si>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</si>
  <si>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</si>
  <si>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</si>
  <si>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</si>
  <si>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</si>
  <si>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</si>
  <si>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</si>
  <si>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</si>
  <si>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</si>
  <si>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</si>
  <si>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</si>
  <si>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</si>
  <si>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</si>
  <si>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</si>
  <si>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</si>
  <si>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</si>
  <si>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</si>
  <si>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</si>
  <si>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</si>
  <si>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</si>
  <si>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</si>
  <si>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</si>
  <si>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</si>
  <si>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</si>
  <si>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</si>
  <si>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</si>
  <si>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</si>
  <si>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</si>
  <si>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</si>
  <si>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</si>
  <si>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</si>
  <si>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</si>
  <si>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</si>
  <si>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</si>
  <si>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</si>
  <si>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</si>
  <si>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</si>
  <si>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</si>
  <si>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</si>
  <si>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</si>
  <si>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</si>
  <si>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</si>
  <si>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</si>
  <si>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</si>
  <si>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</si>
  <si>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</si>
  <si>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</si>
  <si>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</si>
  <si>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</si>
  <si>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</si>
  <si>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</si>
  <si>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</si>
  <si>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</si>
  <si>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</si>
  <si>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</si>
  <si>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</si>
  <si>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</si>
  <si>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</si>
  <si>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</si>
  <si>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</si>
  <si>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</si>
  <si>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</si>
  <si>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</si>
  <si>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</si>
  <si>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</si>
  <si>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</si>
  <si>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</si>
  <si>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</si>
  <si>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</si>
  <si>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</si>
  <si>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</si>
  <si>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</si>
  <si>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</si>
  <si>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</si>
  <si>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</si>
  <si>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</si>
  <si>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</si>
  <si>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</si>
  <si>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</si>
  <si>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</si>
  <si>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</si>
  <si>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</si>
  <si>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</si>
  <si>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</si>
  <si>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</si>
  <si>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</si>
  <si>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</si>
  <si>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</si>
  <si>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</si>
  <si>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</si>
  <si>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</si>
  <si>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</si>
  <si>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</si>
  <si>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</si>
  <si>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</si>
  <si>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</si>
  <si>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</si>
  <si>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</si>
  <si>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</si>
  <si>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</si>
  <si>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</si>
  <si>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</si>
  <si>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</si>
  <si>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</si>
  <si>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</si>
  <si>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</si>
  <si>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</si>
  <si>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</si>
  <si>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</si>
  <si>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</si>
  <si>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</si>
  <si>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</si>
  <si>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</si>
  <si>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</si>
  <si>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</si>
  <si>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</si>
  <si>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</si>
  <si>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</si>
  <si>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</si>
  <si>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</si>
  <si>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</si>
  <si>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</si>
  <si>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</si>
  <si>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</si>
  <si>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</si>
  <si>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</si>
  <si>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</si>
  <si>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</si>
  <si>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</si>
  <si>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</si>
  <si>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</si>
  <si>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</si>
  <si>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</si>
  <si>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</si>
  <si>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</si>
  <si>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</si>
  <si>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</si>
  <si>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</si>
  <si>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</si>
  <si>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</si>
  <si>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</si>
  <si>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</si>
  <si>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</si>
  <si>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</si>
  <si>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</si>
  <si>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</si>
  <si>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</si>
  <si>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</si>
  <si>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</si>
  <si>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</si>
  <si>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</si>
  <si>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</si>
  <si>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</si>
  <si>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</si>
  <si>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</si>
  <si>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</si>
  <si>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</si>
  <si>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</si>
  <si>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</si>
  <si>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</si>
  <si>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</si>
  <si>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</si>
  <si>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</si>
  <si>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</si>
  <si>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</si>
  <si>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</si>
  <si>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</si>
  <si>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</si>
  <si>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</si>
  <si>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</si>
  <si>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</si>
  <si>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</si>
  <si>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</si>
  <si>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</si>
  <si>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</si>
  <si>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</si>
  <si>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</si>
  <si>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</si>
  <si>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</si>
  <si>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</si>
  <si>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</si>
  <si>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</si>
  <si>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</si>
  <si>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</si>
  <si>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</si>
  <si>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</si>
  <si>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</si>
  <si>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</si>
  <si>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</si>
  <si>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</si>
  <si>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</si>
  <si>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</si>
  <si>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</si>
  <si>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</si>
  <si>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</si>
  <si>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</si>
  <si>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</si>
  <si>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</si>
  <si>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</si>
  <si>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</si>
  <si>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</si>
  <si>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</si>
  <si>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</si>
  <si>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</si>
  <si>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</si>
  <si>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</si>
  <si>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</si>
  <si>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</si>
  <si>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</si>
  <si>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</si>
  <si>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</si>
  <si>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</si>
  <si>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</si>
  <si>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</si>
  <si>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</si>
  <si>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</si>
  <si>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</si>
  <si>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</si>
  <si>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</si>
  <si>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</si>
  <si>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</si>
  <si>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</si>
  <si>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</si>
  <si>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</si>
  <si>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</si>
  <si>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</si>
  <si>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</si>
  <si>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</si>
  <si>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</si>
  <si>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</si>
  <si>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</si>
  <si>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</si>
  <si>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</si>
  <si>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</si>
  <si>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</si>
  <si>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</si>
  <si>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</si>
  <si>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</si>
  <si>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</si>
  <si>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</si>
  <si>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</si>
  <si>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</si>
  <si>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</si>
  <si>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</si>
  <si>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</si>
  <si>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</si>
  <si>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</si>
  <si>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</si>
  <si>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</si>
  <si>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</si>
  <si>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</si>
  <si>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</si>
  <si>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</si>
  <si>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</si>
  <si>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</si>
  <si>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</si>
  <si>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</si>
  <si>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</si>
  <si>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</si>
  <si>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</si>
  <si>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</si>
  <si>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</si>
  <si>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</si>
  <si>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</si>
  <si>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</si>
  <si>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</si>
  <si>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</si>
  <si>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</si>
  <si>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</si>
  <si>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</si>
  <si>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</si>
  <si>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</si>
  <si>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</si>
  <si>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</si>
  <si>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</si>
  <si>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</si>
  <si>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</si>
  <si>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</si>
  <si>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</si>
  <si>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</si>
  <si>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</si>
  <si>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</si>
  <si>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</si>
  <si>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</si>
  <si>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</si>
  <si>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</si>
  <si>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</si>
  <si>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</si>
  <si>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</si>
  <si>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</si>
  <si>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</si>
  <si>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</si>
  <si>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</si>
  <si>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</si>
  <si>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</si>
  <si>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</si>
  <si>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</si>
  <si>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</si>
  <si>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</si>
  <si>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</si>
  <si>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</si>
  <si>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</si>
  <si>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</si>
  <si>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</si>
  <si>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</si>
  <si>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</si>
  <si>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</si>
  <si>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</si>
  <si>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</si>
  <si>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</si>
  <si>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</si>
  <si>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</si>
  <si>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</si>
  <si>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</si>
  <si>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</si>
  <si>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</si>
  <si>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</si>
  <si>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</si>
  <si>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</si>
  <si>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</si>
  <si>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</si>
  <si>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</si>
  <si>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</si>
  <si>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</si>
  <si>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</si>
  <si>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</si>
  <si>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</si>
  <si>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</si>
  <si>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</si>
  <si>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</si>
  <si>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</si>
  <si>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</si>
  <si>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</si>
  <si>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</si>
  <si>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</si>
  <si>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</si>
  <si>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</si>
  <si>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</si>
  <si>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</si>
  <si>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</si>
  <si>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</si>
  <si>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</si>
  <si>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</si>
  <si>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</si>
  <si>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</si>
  <si>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</si>
  <si>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</si>
  <si>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</si>
  <si>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</si>
  <si>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</si>
  <si>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</si>
  <si>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</si>
  <si>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</si>
  <si>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</si>
  <si>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</si>
  <si>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</si>
  <si>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</si>
  <si>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</si>
  <si>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</si>
  <si>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</si>
  <si>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</si>
  <si>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</si>
  <si>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</si>
  <si>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</si>
  <si>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</si>
  <si>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</si>
  <si>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</si>
  <si>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</si>
  <si>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</si>
  <si>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</si>
  <si>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</si>
  <si>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</si>
  <si>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</si>
  <si>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</si>
  <si>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</si>
  <si>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</si>
  <si>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</si>
  <si>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</si>
  <si>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</si>
  <si>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</si>
  <si>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</si>
  <si>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</si>
  <si>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</si>
  <si>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</si>
  <si>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</si>
  <si>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</si>
  <si>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</si>
  <si>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</si>
  <si>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</si>
  <si>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</si>
  <si>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</si>
  <si>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</si>
  <si>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</si>
  <si>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</si>
  <si>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</si>
  <si>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</si>
  <si>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</si>
  <si>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</si>
  <si>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</si>
  <si>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</si>
  <si>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</si>
  <si>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</si>
  <si>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</si>
  <si>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</si>
  <si>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</si>
  <si>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</si>
  <si>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</si>
  <si>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</si>
  <si>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</si>
  <si>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</si>
  <si>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</si>
  <si>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</si>
  <si>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</si>
  <si>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</si>
  <si>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</si>
  <si>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</si>
  <si>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</si>
  <si>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</si>
  <si>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</si>
  <si>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</si>
  <si>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</si>
  <si>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</si>
  <si>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</si>
  <si>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</si>
  <si>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</si>
  <si>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</si>
  <si>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</si>
  <si>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</si>
  <si>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</si>
  <si>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</si>
  <si>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</si>
  <si>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</si>
  <si>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</si>
  <si>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</si>
  <si>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</si>
  <si>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</si>
  <si>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</si>
  <si>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</si>
  <si>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</si>
  <si>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</si>
  <si>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</si>
  <si>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</si>
  <si>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</si>
  <si>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</si>
  <si>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</si>
  <si>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</si>
  <si>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</si>
  <si>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</si>
  <si>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</si>
  <si>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</si>
  <si>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</si>
  <si>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</si>
  <si>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</si>
  <si>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</si>
  <si>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</si>
  <si>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</si>
  <si>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</si>
  <si>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</si>
  <si>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</si>
  <si>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</si>
  <si>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</si>
  <si>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</si>
  <si>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</si>
  <si>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</si>
  <si>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</si>
  <si>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</si>
  <si>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</si>
  <si>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</si>
  <si>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</si>
  <si>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</si>
  <si>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</si>
  <si>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</si>
  <si>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</si>
  <si>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</si>
  <si>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</si>
  <si>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</si>
  <si>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</si>
  <si>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</si>
  <si>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</si>
  <si>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</si>
  <si>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</si>
  <si>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</si>
  <si>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</si>
  <si>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</si>
  <si>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</si>
  <si>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</si>
  <si>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</si>
  <si>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</si>
  <si>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</si>
  <si>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</si>
  <si>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</si>
  <si>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</si>
  <si>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</si>
  <si>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</si>
  <si>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</si>
  <si>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</si>
  <si>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</si>
  <si>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</si>
  <si>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</si>
  <si>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</si>
  <si>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</si>
  <si>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</si>
  <si>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</si>
  <si>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</si>
  <si>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</si>
  <si>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</si>
  <si>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</si>
  <si>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</si>
  <si>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</si>
  <si>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</si>
  <si>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</si>
  <si>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</si>
  <si>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</si>
  <si>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</si>
  <si>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</si>
  <si>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</si>
  <si>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</si>
  <si>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</si>
  <si>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</si>
  <si>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</si>
  <si>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</si>
  <si>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</si>
  <si>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</si>
  <si>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</si>
  <si>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</si>
  <si>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</si>
  <si>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</si>
  <si>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</si>
  <si>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</si>
  <si>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</si>
  <si>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</si>
  <si>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</si>
  <si>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</si>
  <si>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</si>
  <si>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</si>
  <si>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</si>
  <si>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</si>
  <si>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</si>
  <si>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</si>
  <si>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</si>
  <si>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</si>
  <si>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</si>
  <si>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</si>
  <si>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</si>
  <si>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</si>
  <si>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</si>
  <si>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</si>
  <si>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</si>
  <si>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</si>
  <si>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</si>
  <si>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</si>
  <si>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</si>
  <si>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</si>
  <si>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</si>
  <si>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</si>
  <si>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</si>
  <si>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</si>
  <si>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</si>
  <si>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</si>
  <si>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</si>
  <si>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</si>
  <si>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</si>
  <si>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</si>
  <si>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</si>
  <si>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</si>
  <si>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</si>
  <si>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</si>
  <si>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</si>
  <si>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</si>
  <si>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</si>
  <si>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</si>
  <si>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</si>
  <si>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</si>
  <si>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</si>
  <si>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</si>
  <si>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</si>
  <si>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</si>
  <si>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</si>
  <si>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</si>
  <si>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</si>
  <si>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</si>
  <si>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</si>
  <si>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</si>
  <si>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</si>
  <si>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</si>
  <si>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</si>
  <si>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</si>
  <si>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</si>
  <si>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</si>
  <si>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</si>
  <si>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</si>
  <si>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</si>
  <si>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</si>
  <si>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</si>
  <si>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</si>
  <si>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</si>
  <si>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</si>
  <si>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</si>
  <si>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</si>
  <si>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</si>
  <si>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</si>
  <si>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</si>
  <si>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</si>
  <si>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</si>
  <si>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</si>
  <si>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</si>
  <si>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</si>
  <si>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</si>
  <si>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</si>
  <si>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</si>
  <si>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</si>
  <si>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</si>
  <si>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</si>
  <si>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</si>
  <si>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</si>
  <si>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</si>
  <si>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</si>
  <si>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</si>
  <si>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</si>
  <si>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</si>
  <si>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</si>
  <si>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</si>
  <si>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</si>
  <si>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</si>
  <si>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</si>
  <si>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</si>
  <si>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</si>
  <si>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</si>
  <si>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</si>
  <si>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</si>
  <si>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</si>
  <si>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</si>
  <si>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</si>
  <si>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</si>
  <si>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</si>
  <si>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</si>
  <si>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</si>
  <si>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</si>
  <si>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</si>
  <si>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</si>
  <si>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</si>
  <si>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</si>
  <si>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</si>
  <si>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</si>
  <si>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</si>
  <si>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</si>
  <si>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</si>
  <si>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</si>
  <si>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</si>
  <si>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</si>
  <si>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</si>
  <si>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</si>
  <si>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</si>
  <si>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</si>
  <si>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</si>
  <si>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</si>
  <si>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</si>
  <si>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</si>
  <si>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</si>
  <si>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</si>
  <si>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</si>
  <si>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</si>
  <si>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</si>
  <si>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</si>
  <si>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</si>
  <si>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</si>
  <si>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</si>
  <si>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</si>
  <si>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</si>
  <si>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</si>
  <si>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</si>
  <si>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</si>
  <si>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</si>
  <si>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</si>
  <si>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</si>
  <si>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</si>
  <si>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</si>
  <si>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</si>
  <si>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</si>
  <si>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</si>
  <si>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</si>
  <si>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</si>
  <si>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</si>
  <si>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</si>
  <si>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</si>
  <si>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</si>
  <si>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</si>
  <si>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</si>
  <si>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</si>
  <si>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</si>
  <si>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</si>
  <si>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</si>
  <si>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</si>
  <si>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</si>
  <si>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</si>
  <si>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</si>
  <si>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</si>
  <si>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</si>
  <si>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</si>
  <si>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</si>
  <si>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</si>
  <si>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</si>
  <si>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</si>
  <si>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</si>
  <si>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</si>
  <si>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</si>
  <si>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</si>
  <si>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</si>
  <si>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</si>
  <si>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</si>
  <si>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</si>
  <si>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</si>
  <si>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</si>
  <si>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</si>
  <si>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</si>
  <si>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</si>
  <si>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</si>
  <si>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</si>
  <si>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</si>
  <si>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</si>
  <si>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</si>
  <si>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</si>
  <si>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</si>
  <si>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</si>
  <si>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</si>
  <si>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</si>
  <si>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</si>
  <si>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</si>
  <si>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</si>
  <si>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</si>
  <si>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</si>
  <si>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</si>
  <si>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</si>
  <si>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</si>
  <si>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</si>
  <si>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</si>
  <si>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</si>
  <si>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</si>
  <si>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</si>
  <si>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</si>
  <si>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</si>
  <si>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</si>
  <si>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</si>
  <si>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</si>
  <si>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</si>
  <si>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</si>
  <si>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</si>
  <si>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</si>
  <si>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</si>
  <si>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</si>
  <si>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</si>
  <si>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</si>
  <si>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</si>
  <si>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</si>
  <si>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</si>
  <si>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</si>
  <si>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</si>
  <si>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</si>
  <si>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</si>
  <si>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</si>
  <si>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</si>
  <si>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</si>
  <si>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</si>
  <si>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</si>
  <si>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</si>
  <si>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</si>
  <si>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</si>
  <si>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</si>
  <si>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</si>
  <si>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</si>
  <si>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</si>
  <si>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</si>
  <si>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</si>
  <si>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</si>
  <si>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</si>
  <si>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</si>
  <si>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</si>
  <si>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</si>
  <si>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</si>
  <si>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</si>
  <si>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</si>
  <si>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</si>
  <si>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</si>
  <si>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</si>
  <si>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</si>
  <si>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</si>
  <si>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</si>
  <si>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</si>
  <si>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</si>
  <si>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</si>
  <si>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</si>
  <si>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</si>
  <si>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</si>
  <si>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</si>
  <si>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</si>
  <si>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</si>
  <si>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</si>
  <si>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</si>
  <si>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</si>
  <si>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</si>
  <si>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</si>
  <si>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</si>
  <si>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</si>
  <si>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</si>
  <si>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</si>
  <si>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</si>
  <si>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</si>
  <si>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</si>
  <si>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</si>
  <si>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</si>
  <si>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</si>
  <si>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</si>
  <si>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</si>
  <si>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</si>
  <si>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</si>
  <si>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</si>
  <si>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</si>
  <si>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</si>
  <si>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</si>
  <si>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</si>
  <si>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</si>
  <si>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</si>
  <si>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</si>
  <si>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</si>
  <si>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</si>
  <si>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</si>
  <si>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</si>
  <si>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</si>
  <si>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</si>
  <si>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</si>
  <si>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</si>
  <si>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</si>
  <si>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</si>
  <si>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</si>
  <si>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</si>
  <si>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</si>
  <si>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</si>
  <si>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</si>
  <si>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</si>
  <si>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</si>
  <si>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</si>
  <si>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</si>
  <si>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</si>
  <si>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</si>
  <si>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</si>
  <si>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</si>
  <si>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</si>
  <si>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</si>
  <si>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</si>
  <si>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</si>
  <si>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</si>
  <si>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</si>
  <si>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</si>
  <si>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</si>
  <si>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</si>
  <si>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</si>
  <si>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</si>
  <si>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</si>
  <si>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</si>
  <si>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</si>
  <si>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</si>
  <si>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</si>
  <si>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</si>
  <si>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</si>
  <si>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</si>
  <si>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</si>
  <si>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</si>
  <si>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</si>
  <si>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</si>
  <si>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</si>
  <si>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</si>
  <si>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</si>
  <si>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</si>
  <si>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</si>
  <si>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</si>
  <si>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</si>
  <si>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</si>
  <si>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</si>
  <si>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</si>
  <si>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</si>
  <si>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</si>
  <si>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</si>
  <si>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</si>
  <si>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</si>
  <si>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</si>
  <si>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</si>
  <si>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</si>
  <si>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</si>
  <si>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</si>
  <si>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</si>
  <si>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</si>
  <si>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</si>
  <si>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</si>
  <si>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</si>
  <si>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</si>
  <si>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</si>
  <si>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</si>
  <si>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</si>
  <si>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</si>
  <si>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</si>
  <si>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</si>
  <si>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</si>
  <si>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</si>
  <si>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</si>
  <si>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</si>
  <si>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</si>
  <si>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</si>
  <si>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</si>
  <si>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</si>
  <si>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</si>
  <si>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</si>
  <si>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</si>
  <si>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</si>
  <si>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</si>
  <si>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</si>
  <si>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</si>
  <si>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</si>
  <si>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</si>
  <si>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</si>
  <si>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</si>
  <si>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</si>
  <si>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</si>
  <si>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</si>
  <si>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</si>
  <si>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</si>
  <si>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</si>
  <si>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</si>
  <si>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</si>
  <si>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</si>
  <si>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</si>
  <si>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</si>
  <si>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</si>
  <si>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</si>
  <si>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</si>
  <si>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</si>
  <si>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</si>
  <si>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</si>
  <si>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</si>
  <si>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</si>
  <si>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</si>
  <si>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</si>
  <si>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</si>
  <si>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</si>
  <si>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</si>
  <si>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</si>
  <si>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</si>
  <si>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</si>
  <si>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</si>
  <si>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</si>
  <si>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</si>
  <si>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</si>
  <si>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</si>
  <si>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</si>
  <si>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</si>
  <si>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</si>
  <si>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</si>
  <si>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</si>
  <si>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</si>
  <si>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</si>
  <si>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</si>
  <si>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</si>
  <si>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</si>
  <si>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</si>
  <si>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</si>
  <si>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</si>
  <si>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</si>
  <si>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</si>
  <si>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</si>
  <si>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</si>
  <si>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</si>
  <si>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</si>
  <si>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</si>
  <si>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</si>
  <si>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</si>
  <si>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</si>
  <si>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</si>
  <si>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</si>
  <si>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</si>
  <si>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</si>
  <si>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</si>
  <si>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</si>
  <si>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</si>
  <si>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</si>
  <si>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</si>
  <si>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</si>
  <si>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</si>
  <si>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</si>
  <si>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</si>
  <si>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</si>
  <si>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</si>
  <si>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</si>
  <si>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</si>
  <si>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</si>
  <si>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</si>
  <si>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</si>
  <si>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</si>
  <si>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</si>
  <si>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</si>
  <si>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</si>
  <si>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</si>
  <si>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</si>
  <si>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</si>
  <si>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</si>
  <si>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</si>
  <si>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</si>
  <si>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</si>
  <si>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</si>
  <si>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</si>
  <si>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</si>
  <si>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</si>
  <si>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</si>
  <si>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</si>
  <si>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</si>
  <si>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</si>
  <si>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</si>
  <si>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</si>
  <si>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</si>
  <si>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</si>
  <si>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</si>
  <si>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</si>
  <si>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</si>
  <si>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</si>
  <si>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</si>
  <si>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</si>
  <si>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</si>
  <si>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</si>
  <si>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</si>
  <si>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</si>
  <si>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</si>
  <si>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</si>
  <si>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</si>
  <si>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</si>
  <si>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</si>
  <si>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</si>
  <si>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</si>
  <si>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</si>
  <si>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</si>
  <si>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</si>
  <si>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</si>
  <si>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</si>
  <si>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</si>
  <si>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</si>
  <si>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</si>
  <si>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</si>
  <si>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</si>
  <si>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</si>
  <si>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</si>
  <si>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</si>
  <si>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</si>
  <si>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</si>
  <si>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</si>
  <si>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</si>
  <si>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</si>
  <si>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</si>
  <si>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</si>
  <si>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</si>
  <si>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</si>
  <si>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</si>
  <si>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</si>
  <si>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</si>
  <si>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</si>
  <si>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</si>
  <si>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</si>
  <si>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</si>
  <si>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</si>
  <si>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</si>
  <si>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</si>
  <si>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</si>
  <si>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</si>
  <si>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</si>
  <si>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</si>
  <si>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</si>
  <si>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</si>
  <si>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</si>
  <si>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</si>
  <si>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</si>
  <si>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</si>
  <si>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</si>
  <si>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</si>
  <si>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</si>
  <si>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</si>
  <si>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</si>
  <si>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</si>
  <si>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</si>
  <si>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</si>
  <si>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</si>
  <si>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</si>
  <si>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</si>
  <si>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</si>
  <si>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</si>
  <si>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</si>
  <si>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</si>
  <si>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</si>
  <si>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</si>
  <si>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</si>
  <si>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</si>
  <si>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</si>
  <si>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</si>
  <si>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</si>
  <si>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</si>
  <si>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</si>
  <si>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</si>
  <si>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</si>
  <si>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</si>
  <si>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</si>
  <si>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</si>
  <si>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</si>
  <si>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</si>
  <si>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</si>
  <si>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</si>
  <si>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</si>
  <si>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</si>
  <si>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</si>
  <si>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</si>
  <si>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</si>
  <si>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</si>
  <si>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</si>
  <si>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</si>
  <si>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</si>
  <si>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</si>
  <si>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</si>
  <si>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</si>
  <si>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</si>
  <si>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</si>
  <si>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</si>
  <si>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</si>
  <si>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</si>
  <si>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</si>
  <si>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</si>
  <si>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</si>
  <si>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</si>
  <si>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</si>
  <si>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</si>
  <si>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</si>
  <si>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</si>
  <si>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</si>
  <si>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</si>
  <si>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</si>
  <si>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</si>
  <si>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</si>
  <si>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</si>
  <si>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</si>
  <si>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</si>
  <si>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</si>
  <si>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</si>
  <si>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</si>
  <si>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</si>
  <si>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</si>
  <si>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</si>
  <si>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</si>
  <si>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</si>
  <si>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</si>
  <si>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</si>
  <si>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</si>
  <si>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</si>
  <si>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</si>
  <si>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</si>
  <si>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</si>
  <si>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</si>
  <si>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</si>
  <si>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</si>
  <si>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</si>
  <si>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</si>
  <si>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</si>
  <si>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</si>
  <si>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</si>
  <si>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</si>
  <si>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</si>
  <si>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</si>
  <si>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</si>
  <si>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</si>
  <si>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</si>
  <si>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</si>
  <si>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</si>
  <si>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</si>
  <si>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</si>
  <si>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</si>
  <si>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</si>
  <si>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</si>
  <si>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</si>
  <si>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</si>
  <si>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</si>
  <si>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</si>
  <si>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</si>
  <si>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</si>
  <si>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</si>
  <si>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</si>
  <si>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</si>
  <si>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</si>
  <si>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</si>
  <si>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</si>
  <si>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</si>
  <si>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</si>
  <si>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</si>
  <si>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</si>
  <si>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</si>
  <si>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</si>
  <si>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</si>
  <si>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</si>
  <si>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</si>
  <si>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</si>
  <si>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</si>
  <si>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</si>
  <si>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</si>
  <si>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</si>
  <si>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</si>
  <si>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</si>
  <si>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</si>
  <si>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</si>
  <si>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</si>
  <si>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</si>
  <si>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</si>
  <si>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</si>
  <si>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</si>
  <si>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</si>
  <si>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</si>
  <si>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</si>
  <si>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</si>
  <si>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</si>
  <si>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</si>
  <si>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</si>
  <si>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</si>
  <si>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</si>
  <si>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</si>
  <si>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</si>
  <si>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</si>
  <si>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</si>
  <si>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</si>
  <si>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</si>
  <si>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</si>
  <si>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</si>
  <si>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</si>
  <si>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</si>
  <si>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</si>
  <si>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</si>
  <si>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</si>
  <si>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</si>
  <si>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</si>
  <si>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</si>
  <si>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</si>
  <si>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</si>
  <si>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</si>
  <si>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</si>
  <si>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</si>
  <si>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</si>
  <si>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</si>
  <si>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</si>
  <si>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</si>
  <si>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</si>
  <si>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</si>
  <si>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</si>
  <si>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</si>
  <si>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</si>
  <si>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</si>
  <si>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</si>
  <si>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</si>
  <si>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</si>
  <si>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</si>
  <si>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</si>
  <si>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</si>
  <si>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</si>
  <si>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</si>
  <si>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</si>
  <si>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</si>
  <si>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</si>
  <si>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</si>
  <si>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</si>
  <si>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</si>
  <si>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</si>
  <si>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</si>
  <si>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</si>
  <si>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</si>
  <si>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</si>
  <si>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</si>
  <si>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</si>
  <si>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</si>
  <si>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</si>
  <si>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</si>
  <si>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</si>
  <si>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</si>
  <si>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</si>
  <si>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</si>
  <si>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</si>
  <si>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</si>
  <si>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</si>
  <si>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</si>
  <si>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</si>
  <si>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</si>
  <si>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</si>
  <si>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</si>
  <si>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</si>
  <si>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</si>
  <si>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</si>
  <si>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</si>
  <si>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</si>
  <si>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</si>
  <si>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</si>
  <si>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</si>
  <si>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</si>
  <si>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</si>
  <si>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</si>
  <si>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</si>
  <si>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</si>
  <si>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</si>
  <si>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</si>
  <si>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</si>
  <si>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</si>
  <si>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</si>
  <si>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</si>
  <si>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</si>
  <si>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</si>
  <si>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</si>
  <si>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</si>
  <si>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</si>
  <si>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</si>
  <si>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</si>
  <si>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</si>
  <si>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</si>
  <si>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</si>
  <si>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</si>
  <si>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</si>
  <si>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</si>
  <si>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</si>
  <si>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</si>
  <si>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</si>
  <si>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</si>
  <si>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</si>
  <si>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</si>
  <si>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</si>
  <si>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</si>
  <si>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</si>
  <si>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</si>
  <si>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</si>
  <si>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</si>
  <si>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</si>
  <si>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</si>
  <si>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</si>
  <si>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</si>
  <si>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</si>
  <si>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</si>
  <si>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</si>
  <si>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</si>
  <si>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</si>
  <si>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</si>
  <si>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</si>
  <si>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</si>
  <si>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</si>
  <si>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</si>
  <si>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</si>
  <si>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</si>
  <si>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</si>
  <si>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</si>
  <si>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</si>
  <si>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</si>
  <si>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</si>
  <si>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</si>
  <si>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</si>
  <si>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</si>
  <si>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</si>
  <si>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</si>
  <si>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</si>
  <si>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</si>
  <si>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</si>
  <si>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</si>
  <si>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</si>
  <si>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</si>
  <si>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</si>
  <si>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</si>
  <si>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</si>
  <si>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</si>
  <si>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</si>
  <si>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</si>
  <si>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</si>
  <si>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</si>
  <si>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</si>
  <si>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</si>
  <si>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</si>
  <si>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</si>
  <si>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</si>
  <si>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</si>
  <si>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</si>
  <si>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</si>
  <si>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</si>
  <si>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</si>
  <si>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</si>
  <si>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</si>
  <si>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</si>
  <si>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</si>
  <si>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</si>
  <si>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</si>
  <si>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</si>
  <si>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</si>
  <si>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</si>
  <si>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</si>
  <si>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</si>
  <si>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</si>
  <si>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</si>
  <si>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</si>
  <si>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</si>
  <si>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</si>
  <si>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</si>
  <si>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</si>
  <si>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</si>
  <si>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</si>
  <si>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</si>
  <si>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</si>
  <si>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</si>
  <si>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</si>
  <si>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</si>
  <si>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</si>
  <si>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</si>
  <si>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</si>
  <si>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</si>
  <si>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</si>
  <si>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</si>
  <si>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</si>
  <si>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</si>
  <si>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</si>
  <si>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</si>
  <si>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</si>
  <si>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</si>
  <si>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</si>
  <si>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</si>
  <si>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</si>
  <si>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</si>
  <si>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</si>
  <si>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</si>
  <si>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</si>
  <si>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</si>
  <si>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</si>
  <si>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</si>
  <si>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</si>
  <si>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</si>
  <si>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</si>
  <si>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</si>
  <si>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</si>
  <si>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</si>
  <si>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</si>
  <si>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</si>
  <si>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</si>
  <si>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</si>
  <si>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</si>
  <si>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</si>
  <si>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</si>
  <si>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</si>
  <si>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</si>
  <si>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</si>
  <si>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</si>
  <si>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</si>
  <si>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</si>
  <si>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</si>
  <si>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</si>
  <si>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</si>
  <si>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</si>
  <si>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</si>
  <si>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</si>
  <si>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</si>
  <si>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</si>
  <si>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</si>
  <si>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</si>
  <si>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</si>
  <si>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</si>
  <si>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</si>
  <si>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</si>
  <si>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</si>
  <si>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</si>
  <si>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</si>
  <si>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</si>
  <si>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</si>
  <si>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</si>
  <si>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</si>
  <si>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</si>
  <si>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</si>
  <si>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</si>
  <si>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</si>
  <si>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</si>
  <si>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</si>
  <si>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</si>
  <si>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</si>
  <si>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</si>
  <si>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</si>
  <si>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</si>
  <si>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</si>
  <si>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</si>
  <si>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</si>
  <si>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</si>
  <si>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</si>
  <si>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</si>
  <si>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</si>
  <si>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</si>
  <si>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</si>
  <si>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</si>
  <si>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</si>
  <si>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</si>
  <si>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</si>
  <si>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</si>
  <si>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</si>
  <si>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</si>
  <si>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</si>
  <si>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</si>
  <si>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</si>
  <si>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</si>
  <si>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</si>
  <si>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</si>
  <si>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</si>
  <si>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</si>
  <si>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</si>
  <si>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</si>
  <si>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</si>
  <si>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</si>
  <si>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</si>
  <si>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</si>
  <si>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</si>
  <si>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</si>
  <si>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</si>
  <si>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</si>
  <si>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</si>
  <si>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</si>
  <si>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</si>
  <si>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</si>
  <si>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</si>
  <si>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</si>
  <si>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</si>
  <si>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</si>
  <si>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</si>
  <si>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</si>
  <si>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</si>
  <si>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</si>
  <si>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</si>
  <si>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</si>
  <si>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</si>
  <si>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</si>
  <si>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</si>
  <si>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</si>
  <si>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</si>
  <si>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</si>
  <si>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</si>
  <si>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</si>
  <si>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</si>
  <si>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</si>
  <si>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</si>
  <si>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</si>
  <si>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</si>
  <si>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</si>
  <si>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</si>
  <si>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</si>
  <si>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</si>
  <si>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</si>
  <si>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</si>
  <si>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</si>
  <si>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</si>
  <si>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</si>
  <si>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</si>
  <si>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</si>
  <si>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</si>
  <si>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</si>
  <si>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</si>
  <si>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</si>
  <si>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</si>
  <si>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</si>
  <si>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</si>
  <si>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</si>
  <si>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</si>
  <si>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</si>
  <si>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</si>
  <si>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</si>
  <si>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</si>
  <si>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</si>
  <si>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</si>
  <si>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</si>
  <si>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</si>
  <si>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</si>
  <si>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</si>
  <si>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</si>
  <si>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</si>
  <si>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</si>
  <si>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</si>
  <si>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</si>
  <si>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</si>
  <si>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</si>
  <si>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</si>
  <si>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</si>
  <si>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</si>
  <si>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</si>
  <si>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</si>
  <si>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</si>
  <si>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</si>
  <si>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</si>
  <si>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</si>
  <si>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</si>
  <si>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</si>
  <si>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</si>
  <si>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</si>
  <si>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</si>
  <si>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</si>
  <si>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</si>
  <si>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</si>
  <si>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</si>
  <si>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</si>
  <si>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</si>
  <si>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</si>
  <si>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</si>
  <si>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</si>
  <si>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</si>
  <si>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</si>
  <si>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</si>
  <si>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</si>
  <si>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</si>
  <si>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</si>
  <si>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</si>
  <si>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</si>
  <si>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</si>
  <si>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</si>
  <si>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</si>
  <si>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</si>
  <si>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</si>
  <si>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</si>
  <si>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</si>
  <si>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</si>
  <si>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</si>
  <si>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</si>
  <si>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</si>
  <si>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</si>
  <si>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</si>
  <si>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</si>
  <si>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</si>
  <si>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</si>
  <si>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</si>
  <si>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</si>
  <si>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</si>
  <si>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</si>
  <si>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</si>
  <si>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</si>
  <si>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</si>
  <si>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</si>
  <si>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</si>
  <si>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</si>
  <si>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</si>
  <si>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</si>
  <si>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</si>
  <si>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</si>
  <si>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</si>
  <si>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</si>
  <si>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</si>
  <si>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</si>
  <si>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</si>
  <si>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</si>
  <si>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</si>
  <si>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</si>
  <si>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</si>
  <si>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</si>
  <si>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</si>
  <si>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</si>
  <si>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</si>
  <si>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</si>
  <si>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</si>
  <si>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</si>
  <si>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</si>
  <si>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</si>
  <si>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</si>
  <si>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</si>
  <si>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</si>
  <si>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</si>
  <si>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</si>
  <si>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</si>
  <si>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</si>
  <si>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</si>
  <si>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</si>
  <si>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</si>
  <si>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</si>
  <si>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</si>
  <si>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</si>
  <si>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</si>
  <si>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</si>
  <si>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</si>
  <si>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</si>
  <si>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</si>
  <si>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</si>
  <si>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</si>
  <si>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</si>
  <si>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</si>
  <si>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</si>
  <si>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</si>
  <si>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</si>
  <si>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</si>
  <si>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</si>
  <si>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</si>
  <si>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</si>
  <si>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</si>
  <si>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</si>
  <si>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</si>
  <si>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</si>
  <si>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</si>
  <si>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</si>
  <si>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</si>
  <si>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</si>
  <si>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</si>
  <si>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</si>
  <si>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</si>
  <si>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</si>
  <si>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</si>
  <si>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</si>
  <si>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</si>
  <si>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</si>
  <si>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</si>
  <si>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</si>
  <si>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</si>
  <si>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</si>
  <si>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</si>
  <si>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</si>
  <si>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</si>
  <si>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</si>
  <si>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</si>
  <si>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</si>
  <si>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</si>
  <si>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</si>
  <si>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</si>
  <si>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</si>
  <si>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</si>
  <si>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</si>
  <si>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</si>
  <si>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</si>
  <si>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</si>
  <si>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</si>
  <si>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</si>
  <si>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</si>
  <si>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</si>
  <si>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</si>
  <si>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</si>
  <si>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</si>
  <si>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</si>
  <si>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</si>
  <si>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</si>
  <si>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</si>
  <si>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</si>
  <si>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</si>
  <si>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</si>
  <si>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</si>
  <si>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</si>
  <si>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</si>
  <si>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</si>
  <si>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</si>
  <si>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</si>
  <si>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</si>
  <si>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</si>
  <si>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</si>
  <si>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</si>
  <si>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</si>
  <si>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</si>
  <si>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</si>
  <si>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</si>
  <si>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</si>
  <si>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</si>
  <si>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</si>
  <si>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</si>
  <si>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</si>
  <si>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</si>
  <si>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</si>
  <si>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</si>
  <si>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</si>
  <si>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</si>
  <si>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</si>
  <si>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</si>
  <si>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</si>
  <si>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</si>
  <si>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</si>
  <si>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</si>
  <si>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</si>
  <si>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</si>
  <si>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</si>
  <si>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</si>
  <si>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</si>
  <si>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</si>
  <si>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</si>
  <si>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</si>
  <si>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</si>
  <si>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</si>
  <si>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</si>
  <si>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</si>
  <si>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</si>
  <si>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</si>
  <si>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</si>
  <si>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</si>
  <si>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</si>
  <si>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</si>
  <si>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</si>
  <si>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</si>
  <si>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</si>
  <si>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</si>
  <si>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</si>
  <si>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</si>
  <si>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</si>
  <si>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</si>
  <si>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</si>
  <si>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</si>
  <si>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</si>
  <si>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</si>
  <si>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</si>
  <si>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</si>
  <si>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</si>
  <si>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</si>
  <si>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</si>
  <si>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</si>
  <si>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</si>
  <si>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</si>
  <si>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</si>
  <si>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</si>
  <si>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</si>
  <si>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</si>
  <si>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</si>
  <si>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</si>
  <si>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</si>
  <si>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</si>
  <si>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</si>
  <si>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</si>
  <si>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</si>
  <si>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</si>
  <si>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</si>
  <si>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</si>
  <si>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</si>
  <si>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</si>
  <si>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</si>
  <si>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</si>
  <si>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</si>
  <si>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</si>
  <si>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</si>
  <si>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</si>
  <si>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</si>
  <si>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</si>
  <si>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</si>
  <si>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</si>
  <si>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</si>
  <si>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</si>
  <si>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</si>
  <si>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</si>
  <si>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</si>
  <si>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</si>
  <si>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</si>
  <si>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</si>
  <si>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</si>
  <si>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</si>
  <si>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</si>
  <si>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</si>
  <si>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</si>
  <si>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</si>
  <si>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</si>
  <si>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</si>
  <si>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</si>
  <si>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</si>
  <si>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</si>
  <si>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</si>
  <si>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</si>
  <si>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</si>
  <si>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</si>
  <si>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</si>
  <si>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</si>
  <si>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</si>
  <si>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</si>
  <si>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</si>
  <si>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</si>
  <si>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</si>
  <si>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</si>
  <si>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</si>
  <si>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</si>
  <si>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</si>
  <si>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</si>
  <si>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</si>
  <si>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</si>
  <si>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</si>
  <si>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</si>
  <si>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</si>
  <si>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</si>
  <si>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</si>
  <si>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</si>
  <si>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</si>
  <si>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</si>
  <si>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</si>
  <si>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</si>
  <si>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</si>
  <si>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</si>
  <si>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</si>
  <si>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</si>
  <si>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</si>
  <si>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</si>
  <si>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</si>
  <si>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</si>
  <si>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</si>
  <si>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</si>
  <si>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</si>
  <si>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</si>
  <si>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</si>
  <si>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</si>
  <si>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</si>
  <si>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</si>
  <si>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</si>
  <si>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</si>
  <si>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</si>
  <si>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</si>
  <si>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</si>
  <si>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</si>
  <si>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</si>
  <si>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</si>
  <si>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</si>
  <si>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</si>
  <si>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</si>
  <si>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</si>
  <si>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</si>
  <si>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</si>
  <si>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</si>
  <si>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</si>
  <si>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</si>
  <si>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</si>
  <si>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</si>
  <si>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</si>
  <si>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</si>
  <si>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</si>
  <si>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</si>
  <si>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</si>
  <si>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</si>
  <si>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</si>
  <si>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</si>
  <si>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</si>
  <si>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</si>
  <si>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</si>
  <si>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</si>
  <si>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</si>
  <si>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</si>
  <si>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</si>
  <si>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</si>
  <si>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</si>
  <si>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</si>
  <si>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</si>
  <si>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</si>
  <si>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</si>
  <si>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</si>
  <si>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</si>
  <si>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</si>
  <si>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</si>
  <si>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</si>
  <si>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</si>
  <si>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</si>
  <si>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</si>
  <si>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</si>
  <si>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</si>
  <si>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</si>
  <si>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</si>
  <si>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</si>
  <si>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</si>
  <si>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</si>
  <si>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</si>
  <si>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</si>
  <si>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</si>
  <si>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</si>
  <si>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</si>
  <si>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</si>
  <si>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</si>
  <si>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</si>
  <si>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</si>
  <si>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</si>
  <si>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</si>
  <si>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</si>
  <si>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</si>
  <si>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</si>
  <si>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</si>
  <si>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</si>
  <si>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</si>
  <si>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</si>
  <si>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</si>
  <si>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</si>
  <si>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</si>
  <si>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</si>
  <si>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</si>
  <si>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</si>
  <si>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</si>
  <si>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</si>
  <si>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</si>
  <si>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</si>
  <si>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</si>
  <si>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</si>
  <si>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</si>
  <si>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</si>
  <si>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</si>
  <si>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</si>
  <si>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</si>
  <si>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</si>
  <si>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</si>
  <si>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</si>
  <si>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</si>
  <si>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</si>
  <si>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</si>
  <si>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</si>
  <si>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</si>
  <si>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</si>
  <si>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</si>
  <si>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</si>
  <si>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</si>
  <si>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</si>
  <si>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</si>
  <si>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</si>
  <si>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</si>
  <si>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</si>
  <si>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</si>
  <si>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</si>
  <si>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</si>
  <si>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</si>
  <si>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</si>
  <si>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</si>
  <si>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</si>
  <si>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</si>
  <si>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</si>
  <si>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</si>
  <si>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</si>
  <si>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</si>
  <si>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</si>
  <si>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</si>
  <si>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</si>
  <si>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</si>
  <si>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</si>
  <si>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</si>
  <si>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</si>
  <si>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</si>
  <si>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</si>
  <si>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</si>
  <si>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</si>
  <si>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</si>
  <si>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</si>
  <si>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</si>
  <si>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</si>
  <si>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</si>
  <si>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</si>
  <si>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</si>
  <si>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</si>
  <si>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</si>
  <si>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</si>
  <si>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</si>
  <si>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</si>
  <si>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</si>
  <si>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</si>
  <si>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</si>
  <si>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</si>
  <si>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</si>
  <si>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</si>
  <si>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</si>
  <si>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</si>
  <si>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</si>
  <si>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</si>
  <si>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</si>
  <si>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</si>
  <si>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</si>
  <si>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</si>
  <si>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</si>
  <si>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</si>
  <si>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</si>
  <si>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</si>
  <si>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</si>
  <si>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</si>
  <si>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</si>
  <si>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</si>
  <si>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</si>
  <si>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</si>
  <si>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</si>
  <si>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</si>
  <si>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</si>
  <si>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</si>
  <si>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</si>
  <si>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</si>
  <si>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</si>
  <si>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</si>
  <si>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</si>
  <si>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</si>
  <si>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</si>
  <si>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</si>
  <si>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</si>
  <si>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</si>
  <si>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</si>
  <si>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</si>
  <si>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</si>
  <si>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</si>
  <si>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</si>
  <si>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</si>
  <si>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</si>
  <si>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</si>
  <si>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</si>
  <si>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</si>
  <si>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</si>
  <si>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</si>
  <si>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</si>
  <si>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</si>
  <si>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</si>
  <si>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</si>
  <si>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</si>
  <si>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</si>
  <si>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</si>
  <si>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</si>
  <si>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</si>
  <si>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</si>
  <si>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</si>
  <si>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</si>
  <si>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</si>
  <si>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</si>
  <si>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</si>
  <si>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</si>
  <si>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</si>
  <si>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</si>
  <si>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</si>
  <si>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</si>
  <si>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</si>
  <si>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</si>
  <si>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</si>
  <si>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</si>
  <si>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</si>
  <si>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</si>
  <si>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</si>
  <si>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</si>
  <si>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</si>
  <si>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</si>
  <si>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</si>
  <si>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</si>
  <si>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</si>
  <si>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</si>
  <si>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</si>
  <si>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</si>
  <si>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</si>
  <si>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</si>
  <si>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</si>
  <si>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</si>
  <si>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</si>
  <si>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</si>
  <si>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</si>
  <si>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</si>
  <si>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</si>
  <si>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</si>
  <si>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</si>
  <si>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</si>
  <si>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</si>
  <si>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</si>
  <si>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</si>
  <si>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</si>
  <si>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</si>
  <si>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</si>
  <si>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</si>
  <si>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</si>
  <si>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</si>
  <si>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</si>
  <si>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</si>
  <si>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</si>
  <si>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</si>
  <si>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</si>
  <si>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</si>
  <si>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</si>
  <si>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</si>
  <si>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</si>
  <si>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</si>
  <si>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</si>
  <si>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</si>
  <si>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</si>
  <si>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</si>
  <si>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</si>
  <si>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</si>
  <si>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</si>
  <si>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</si>
  <si>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</si>
  <si>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</si>
  <si>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</si>
  <si>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</si>
  <si>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</si>
  <si>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</si>
  <si>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</si>
  <si>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</si>
  <si>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</si>
  <si>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</si>
  <si>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</si>
  <si>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</si>
  <si>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</si>
  <si>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</si>
  <si>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</si>
  <si>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</si>
  <si>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</si>
  <si>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</si>
  <si>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</si>
  <si>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</si>
  <si>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</si>
  <si>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</si>
  <si>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</si>
  <si>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</si>
  <si>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</si>
  <si>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</si>
  <si>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</si>
  <si>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</si>
  <si>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</si>
  <si>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</si>
  <si>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</si>
  <si>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</si>
  <si>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</si>
  <si>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</si>
  <si>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</si>
  <si>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</si>
  <si>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</si>
  <si>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</si>
  <si>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</si>
  <si>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</si>
  <si>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</si>
  <si>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</si>
  <si>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</si>
  <si>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</si>
  <si>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</si>
  <si>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</si>
  <si>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</si>
  <si>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</si>
  <si>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</si>
  <si>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</si>
  <si>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</si>
  <si>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</si>
  <si>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</si>
  <si>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</si>
  <si>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</si>
  <si>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</si>
  <si>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</si>
  <si>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</si>
  <si>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</si>
  <si>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</si>
  <si>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</si>
  <si>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</si>
  <si>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</si>
  <si>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</si>
  <si>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</si>
  <si>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</si>
  <si>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</si>
  <si>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</si>
  <si>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</si>
  <si>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</si>
  <si>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</si>
  <si>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</si>
  <si>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</si>
  <si>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</si>
  <si>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</si>
  <si>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</si>
  <si>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</si>
  <si>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</si>
  <si>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</si>
  <si>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</si>
  <si>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</si>
  <si>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</si>
  <si>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</si>
  <si>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</si>
  <si>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</si>
  <si>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</si>
  <si>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</si>
  <si>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</si>
  <si>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</si>
  <si>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</si>
  <si>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</si>
  <si>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</si>
  <si>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</si>
  <si>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</si>
  <si>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</si>
  <si>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</si>
  <si>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</si>
  <si>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</si>
  <si>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</si>
  <si>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</si>
  <si>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</si>
  <si>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</si>
  <si>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</si>
  <si>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</si>
  <si>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</si>
  <si>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</si>
  <si>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</si>
  <si>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</si>
  <si>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</si>
  <si>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</si>
  <si>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</si>
  <si>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</si>
  <si>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</si>
  <si>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</si>
  <si>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</si>
  <si>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</si>
  <si>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</si>
  <si>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</si>
  <si>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</si>
  <si>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</si>
  <si>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</si>
  <si>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</si>
  <si>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</si>
  <si>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</si>
  <si>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</si>
  <si>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</si>
  <si>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</si>
  <si>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</si>
  <si>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</si>
  <si>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</si>
  <si>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</si>
  <si>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</si>
  <si>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</si>
  <si>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</si>
  <si>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</si>
  <si>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</si>
  <si>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</si>
  <si>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</si>
  <si>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</si>
  <si>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</si>
  <si>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</si>
  <si>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</si>
  <si>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</si>
  <si>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</si>
  <si>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</si>
  <si>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</si>
  <si>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</si>
  <si>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</si>
  <si>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</si>
  <si>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</si>
  <si>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</si>
  <si>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</si>
  <si>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</si>
  <si>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</si>
  <si>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</si>
  <si>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</si>
  <si>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</si>
  <si>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</si>
  <si>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</si>
  <si>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</si>
  <si>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</si>
  <si>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</si>
  <si>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</si>
  <si>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</si>
  <si>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</si>
  <si>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</si>
  <si>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</si>
  <si>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</si>
  <si>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</si>
  <si>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</si>
  <si>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</si>
  <si>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</si>
  <si>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</si>
  <si>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</si>
  <si>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</si>
  <si>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</si>
  <si>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</si>
  <si>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</si>
  <si>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</si>
  <si>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</si>
  <si>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</si>
  <si>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</si>
  <si>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</si>
  <si>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</si>
  <si>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</si>
  <si>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</si>
  <si>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</si>
  <si>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</si>
  <si>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</si>
  <si>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</si>
  <si>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</si>
  <si>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</si>
  <si>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</si>
  <si>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</si>
  <si>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</si>
  <si>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</si>
  <si>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</si>
  <si>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</si>
  <si>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</si>
  <si>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</si>
  <si>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</si>
  <si>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</si>
  <si>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</si>
  <si>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</si>
  <si>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</si>
  <si>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</si>
  <si>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</si>
  <si>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</si>
  <si>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</si>
  <si>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</si>
  <si>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</si>
  <si>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</si>
  <si>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</si>
  <si>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</si>
  <si>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</si>
  <si>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</si>
  <si>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</si>
  <si>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</si>
  <si>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</si>
  <si>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</si>
  <si>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</si>
  <si>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</si>
  <si>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</si>
  <si>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</si>
  <si>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</si>
  <si>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</si>
  <si>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</si>
  <si>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</si>
  <si>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</si>
  <si>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</si>
  <si>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</si>
  <si>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</si>
  <si>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</si>
  <si>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</si>
  <si>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</si>
  <si>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</si>
  <si>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</si>
  <si>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</si>
  <si>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</si>
  <si>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</si>
  <si>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</si>
  <si>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</si>
  <si>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</si>
  <si>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</si>
  <si>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</si>
  <si>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</si>
  <si>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</si>
  <si>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</si>
  <si>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</si>
  <si>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</si>
  <si>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</si>
  <si>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</si>
  <si>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</si>
  <si>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</si>
  <si>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</si>
  <si>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</si>
  <si>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</si>
  <si>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</si>
  <si>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</si>
  <si>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</si>
  <si>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</si>
  <si>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</si>
  <si>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</si>
  <si>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</si>
  <si>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</si>
  <si>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</si>
  <si>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</si>
  <si>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</si>
  <si>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</si>
  <si>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</si>
  <si>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</si>
  <si>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</si>
  <si>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</si>
  <si>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</si>
  <si>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</si>
  <si>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</si>
  <si>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</si>
  <si>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</si>
  <si>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</si>
  <si>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</si>
  <si>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</si>
  <si>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</si>
  <si>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</si>
  <si>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</si>
  <si>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</si>
  <si>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</si>
  <si>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</si>
  <si>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</si>
  <si>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</si>
  <si>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</si>
  <si>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</si>
  <si>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</si>
  <si>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</si>
  <si>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</si>
  <si>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</si>
  <si>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</si>
  <si>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</si>
  <si>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</si>
  <si>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</si>
  <si>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</si>
  <si>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</si>
  <si>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</si>
  <si>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</si>
  <si>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</si>
  <si>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</si>
  <si>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</si>
  <si>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</si>
  <si>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</si>
  <si>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</si>
  <si>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</si>
  <si>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</si>
  <si>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</si>
  <si>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</si>
  <si>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</si>
  <si>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</si>
  <si>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</si>
  <si>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</si>
  <si>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</si>
  <si>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</si>
  <si>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</si>
  <si>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</si>
  <si>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</si>
  <si>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</si>
  <si>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</si>
  <si>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</si>
  <si>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</si>
  <si>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</si>
  <si>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</si>
  <si>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</si>
  <si>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</si>
  <si>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</si>
  <si>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</si>
  <si>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</si>
  <si>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</si>
  <si>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</si>
  <si>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</si>
  <si>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</si>
  <si>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</si>
  <si>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</si>
  <si>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</si>
  <si>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</si>
  <si>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</si>
  <si>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</si>
  <si>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</si>
  <si>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</si>
  <si>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</si>
  <si>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</si>
  <si>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</si>
  <si>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</si>
  <si>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</si>
  <si>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</si>
  <si>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</si>
  <si>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</si>
  <si>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</si>
  <si>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</si>
  <si>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</si>
  <si>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</si>
  <si>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</si>
  <si>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</si>
  <si>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</si>
  <si>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</si>
  <si>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</si>
  <si>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</si>
  <si>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</si>
  <si>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</si>
  <si>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</si>
  <si>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</si>
  <si>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</si>
  <si>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</si>
  <si>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</si>
  <si>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</si>
  <si>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</si>
  <si>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</si>
  <si>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</si>
  <si>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</si>
  <si>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</si>
  <si>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</si>
  <si>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</si>
  <si>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</si>
  <si>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</si>
  <si>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</si>
  <si>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</si>
  <si>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</si>
  <si>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</si>
  <si>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</si>
  <si>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</si>
  <si>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</si>
  <si>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</si>
  <si>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</si>
  <si>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</si>
  <si>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</si>
  <si>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</si>
  <si>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</si>
  <si>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</si>
  <si>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</si>
  <si>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</si>
  <si>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</si>
  <si>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</si>
  <si>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</si>
  <si>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</si>
  <si>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</si>
  <si>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</si>
  <si>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</si>
  <si>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</si>
  <si>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</si>
  <si>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</si>
  <si>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</si>
  <si>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</si>
  <si>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</si>
  <si>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</si>
  <si>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</si>
  <si>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</si>
  <si>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</si>
  <si>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</si>
  <si>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</si>
  <si>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</si>
  <si>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</si>
  <si>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</si>
  <si>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</si>
  <si>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</si>
  <si>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</si>
  <si>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</si>
  <si>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</si>
  <si>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</si>
  <si>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</si>
  <si>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</si>
  <si>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</si>
  <si>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</si>
  <si>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</si>
  <si>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</si>
  <si>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</si>
  <si>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</si>
  <si>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</si>
  <si>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</si>
  <si>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</si>
  <si>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</si>
  <si>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</si>
  <si>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</si>
  <si>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</si>
  <si>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</si>
  <si>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</si>
  <si>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</si>
  <si>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</si>
  <si>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</si>
  <si>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</si>
  <si>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</si>
  <si>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</si>
  <si>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</si>
  <si>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</si>
  <si>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</si>
  <si>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</si>
  <si>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</si>
  <si>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</si>
  <si>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</si>
  <si>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</si>
  <si>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</si>
  <si>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</si>
  <si>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</si>
  <si>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</si>
  <si>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</si>
  <si>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</si>
  <si>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</si>
  <si>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</si>
  <si>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</si>
  <si>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</si>
  <si>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</si>
  <si>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</si>
  <si>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</si>
  <si>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</si>
  <si>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</si>
  <si>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</si>
  <si>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</si>
  <si>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</si>
  <si>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</si>
  <si>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</si>
  <si>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</si>
  <si>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</si>
  <si>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</si>
  <si>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</si>
  <si>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</si>
  <si>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</si>
  <si>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</si>
  <si>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</si>
  <si>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</si>
  <si>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</si>
  <si>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</si>
  <si>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</si>
  <si>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</si>
  <si>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</si>
  <si>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</si>
  <si>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</si>
  <si>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</si>
  <si>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</si>
  <si>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</si>
  <si>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</si>
  <si>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</si>
  <si>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</si>
  <si>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</si>
  <si>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</si>
  <si>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</si>
  <si>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</si>
  <si>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</si>
  <si>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</si>
  <si>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</si>
  <si>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</si>
  <si>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</si>
  <si>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</si>
  <si>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</si>
  <si>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</si>
  <si>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</si>
  <si>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</si>
  <si>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</si>
  <si>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</si>
  <si>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</si>
  <si>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</si>
  <si>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</si>
  <si>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</si>
  <si>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</si>
  <si>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</si>
  <si>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</si>
  <si>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</si>
  <si>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</si>
  <si>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</si>
  <si>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</si>
  <si>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</si>
  <si>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</si>
  <si>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</si>
  <si>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</si>
  <si>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</si>
  <si>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</si>
  <si>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</si>
  <si>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</si>
  <si>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</si>
  <si>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</si>
  <si>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</si>
  <si>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</si>
  <si>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</si>
  <si>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</si>
  <si>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</si>
  <si>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</si>
  <si>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</si>
  <si>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</si>
  <si>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</si>
  <si>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</si>
  <si>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</si>
  <si>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</si>
  <si>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</si>
  <si>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</si>
  <si>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</si>
  <si>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</si>
  <si>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</si>
  <si>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</si>
  <si>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</si>
  <si>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</si>
  <si>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</si>
  <si>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</si>
  <si>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</si>
  <si>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</si>
  <si>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</si>
  <si>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</si>
  <si>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</si>
  <si>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</si>
  <si>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</si>
  <si>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</si>
  <si>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</si>
  <si>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</si>
  <si>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</si>
  <si>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</si>
  <si>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</si>
  <si>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</si>
  <si>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</si>
  <si>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</si>
  <si>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</si>
  <si>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</si>
  <si>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</si>
  <si>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</si>
  <si>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</si>
  <si>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</si>
  <si>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</si>
  <si>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</si>
  <si>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</si>
  <si>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</si>
  <si>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</si>
  <si>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</si>
  <si>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</si>
  <si>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</si>
  <si>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</si>
  <si>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</si>
  <si>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</si>
  <si>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</si>
  <si>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</si>
  <si>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</si>
  <si>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</si>
  <si>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</si>
  <si>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</si>
  <si>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</si>
  <si>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</si>
  <si>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</si>
  <si>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</si>
  <si>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</si>
  <si>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</si>
  <si>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</si>
  <si>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</si>
  <si>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</si>
  <si>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</si>
  <si>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</si>
  <si>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</si>
  <si>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</si>
  <si>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</si>
  <si>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</si>
  <si>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</si>
  <si>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</si>
  <si>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</si>
  <si>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</si>
  <si>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</si>
  <si>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</si>
  <si>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</si>
  <si>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</si>
  <si>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</si>
  <si>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</si>
  <si>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</si>
  <si>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</si>
  <si>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</si>
  <si>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</si>
  <si>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</si>
  <si>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</si>
  <si>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</si>
  <si>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</si>
  <si>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</si>
  <si>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</si>
  <si>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</si>
  <si>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</si>
  <si>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</si>
  <si>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</si>
  <si>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</si>
  <si>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</si>
  <si>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</si>
  <si>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</si>
  <si>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</si>
  <si>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</si>
  <si>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</si>
  <si>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</si>
  <si>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</si>
  <si>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</si>
  <si>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</si>
  <si>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</si>
  <si>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</si>
  <si>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</si>
  <si>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</si>
  <si>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</si>
  <si>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</si>
  <si>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</si>
  <si>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</si>
  <si>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</si>
  <si>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</si>
  <si>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</si>
  <si>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</si>
  <si>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</si>
  <si>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</si>
  <si>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</si>
  <si>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</si>
  <si>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</si>
  <si>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</si>
  <si>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</si>
  <si>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</si>
  <si>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</si>
  <si>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</si>
  <si>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</si>
  <si>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</si>
  <si>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</si>
  <si>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</si>
  <si>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</si>
  <si>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</si>
  <si>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</si>
  <si>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</si>
  <si>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</si>
  <si>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</si>
  <si>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</si>
  <si>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</si>
  <si>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</si>
  <si>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</si>
  <si>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</si>
  <si>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</si>
  <si>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</si>
  <si>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</si>
  <si>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</si>
  <si>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</si>
  <si>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</si>
  <si>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</si>
  <si>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</si>
  <si>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</si>
  <si>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</si>
  <si>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</si>
  <si>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</si>
  <si>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</si>
  <si>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</si>
  <si>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</si>
  <si>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</si>
  <si>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</si>
  <si>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</si>
  <si>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</si>
  <si>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</si>
  <si>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</si>
  <si>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</si>
  <si>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</si>
  <si>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</si>
  <si>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</si>
  <si>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</si>
  <si>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</si>
  <si>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</si>
  <si>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</si>
  <si>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</si>
  <si>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</si>
  <si>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</si>
  <si>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</si>
  <si>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</si>
  <si>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</si>
  <si>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</si>
  <si>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</si>
  <si>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</si>
  <si>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</si>
  <si>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</si>
  <si>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</si>
  <si>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</si>
  <si>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</si>
  <si>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</si>
  <si>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</si>
  <si>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</si>
  <si>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</si>
  <si>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</si>
  <si>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</si>
  <si>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</si>
  <si>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</si>
  <si>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</si>
  <si>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</si>
  <si>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</si>
  <si>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</si>
  <si>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</si>
  <si>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</si>
  <si>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</si>
  <si>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</si>
  <si>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</si>
  <si>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</si>
  <si>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</si>
  <si>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</si>
  <si>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</si>
  <si>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</si>
  <si>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</si>
  <si>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</si>
  <si>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</si>
  <si>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</si>
  <si>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</si>
  <si>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</si>
  <si>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</si>
  <si>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</si>
  <si>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</si>
  <si>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</si>
  <si>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</si>
  <si>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</si>
  <si>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</si>
  <si>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</si>
  <si>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</si>
  <si>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</si>
  <si>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</si>
  <si>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</si>
  <si>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</si>
  <si>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</si>
  <si>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</si>
  <si>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</si>
  <si>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</si>
  <si>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</si>
  <si>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</si>
  <si>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</si>
  <si>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</si>
  <si>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</si>
  <si>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</si>
  <si>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</si>
  <si>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</si>
  <si>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</si>
  <si>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</si>
  <si>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</si>
  <si>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</si>
  <si>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</si>
  <si>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</si>
  <si>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</si>
  <si>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</si>
  <si>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</si>
  <si>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</si>
  <si>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</si>
  <si>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</si>
  <si>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</si>
  <si>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</si>
  <si>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</si>
  <si>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</si>
  <si>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</si>
  <si>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</si>
  <si>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</si>
  <si>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</si>
  <si>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</si>
  <si>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</si>
  <si>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</si>
  <si>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</si>
  <si>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</si>
  <si>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</si>
  <si>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</si>
  <si>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</si>
  <si>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</si>
  <si>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</si>
  <si>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</si>
  <si>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</si>
  <si>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</si>
  <si>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</si>
  <si>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</si>
  <si>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</si>
  <si>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</si>
  <si>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</si>
  <si>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</si>
  <si>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</si>
  <si>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</si>
  <si>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</si>
  <si>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</si>
  <si>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</si>
  <si>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</si>
  <si>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</si>
  <si>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</si>
  <si>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</si>
  <si>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</si>
  <si>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</si>
  <si>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</si>
  <si>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</si>
  <si>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</si>
  <si>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</si>
  <si>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</si>
  <si>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</si>
  <si>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</si>
  <si>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</si>
  <si>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</si>
  <si>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</si>
  <si>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</si>
  <si>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</si>
  <si>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</si>
  <si>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</si>
  <si>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</si>
  <si>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</si>
  <si>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</si>
  <si>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</si>
  <si>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</si>
  <si>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</si>
  <si>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</si>
  <si>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</si>
  <si>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</si>
  <si>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</si>
  <si>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</si>
  <si>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</si>
  <si>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</si>
  <si>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</si>
  <si>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</si>
  <si>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</si>
  <si>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</si>
  <si>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</si>
  <si>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</si>
  <si>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</si>
  <si>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</si>
  <si>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</si>
  <si>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</si>
  <si>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</si>
  <si>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</si>
  <si>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</si>
  <si>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</si>
  <si>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</si>
  <si>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</si>
  <si>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</si>
  <si>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</si>
  <si>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</si>
  <si>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</si>
  <si>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</si>
  <si>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</si>
  <si>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</si>
  <si>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</si>
  <si>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</si>
  <si>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</si>
  <si>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</si>
  <si>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</si>
  <si>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</si>
  <si>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</si>
  <si>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</si>
  <si>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</si>
  <si>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</si>
  <si>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</si>
  <si>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</si>
  <si>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</si>
  <si>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</si>
  <si>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</si>
  <si>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</si>
  <si>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</si>
  <si>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</si>
  <si>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</si>
  <si>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</si>
  <si>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</si>
  <si>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</si>
  <si>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</si>
  <si>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</si>
  <si>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</si>
  <si>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</si>
  <si>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</si>
  <si>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</si>
  <si>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</si>
  <si>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</si>
  <si>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</si>
  <si>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</si>
  <si>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</si>
  <si>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</si>
  <si>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</si>
  <si>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</si>
  <si>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</si>
  <si>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</si>
  <si>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</si>
  <si>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</si>
  <si>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</si>
  <si>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</si>
  <si>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</si>
  <si>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</si>
  <si>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</si>
  <si>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</si>
  <si>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</si>
  <si>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</si>
  <si>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</si>
  <si>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</si>
  <si>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</si>
  <si>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</si>
  <si>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</si>
  <si>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</si>
  <si>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</si>
  <si>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</si>
  <si>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</si>
  <si>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</si>
  <si>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</si>
  <si>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</si>
  <si>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</si>
  <si>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</si>
  <si>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</si>
  <si>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</si>
  <si>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</si>
  <si>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</si>
  <si>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</si>
  <si>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</si>
  <si>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</si>
  <si>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</si>
  <si>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</si>
  <si>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</si>
  <si>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</si>
  <si>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</si>
  <si>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</si>
  <si>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</si>
  <si>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</si>
  <si>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</si>
  <si>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</si>
  <si>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</si>
  <si>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</si>
  <si>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</si>
  <si>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</si>
  <si>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</si>
  <si>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</si>
  <si>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</si>
  <si>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</si>
  <si>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</si>
  <si>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</si>
  <si>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</si>
  <si>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</si>
  <si>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</si>
  <si>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</si>
  <si>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</si>
  <si>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</si>
  <si>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</si>
  <si>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</si>
  <si>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</si>
  <si>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</si>
  <si>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</si>
  <si>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</si>
  <si>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</si>
  <si>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</si>
  <si>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</si>
  <si>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</si>
  <si>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</si>
  <si>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</si>
  <si>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</si>
  <si>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</si>
  <si>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</si>
  <si>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</si>
  <si>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</si>
  <si>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</si>
  <si>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</si>
  <si>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</si>
  <si>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</si>
  <si>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</si>
  <si>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</si>
  <si>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</si>
  <si>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</si>
  <si>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</si>
  <si>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</si>
  <si>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</si>
  <si>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</si>
  <si>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</si>
  <si>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</si>
  <si>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</si>
  <si>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</si>
  <si>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</si>
  <si>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</si>
  <si>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</si>
  <si>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</si>
  <si>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</si>
  <si>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</si>
  <si>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</si>
  <si>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</si>
  <si>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</si>
  <si>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</si>
  <si>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</si>
  <si>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</si>
  <si>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</si>
  <si>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</si>
  <si>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</si>
  <si>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</si>
  <si>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</si>
  <si>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</si>
  <si>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</si>
  <si>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</si>
  <si>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</si>
  <si>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</si>
  <si>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</si>
  <si>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</si>
  <si>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</si>
  <si>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</si>
  <si>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</si>
  <si>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</si>
  <si>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</si>
  <si>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</si>
  <si>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</si>
  <si>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</si>
  <si>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</si>
  <si>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</si>
  <si>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</si>
  <si>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</si>
  <si>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</si>
  <si>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</si>
  <si>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</si>
  <si>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</si>
  <si>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</si>
  <si>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</si>
  <si>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</si>
  <si>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</si>
  <si>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</si>
  <si>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</si>
  <si>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</si>
  <si>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</si>
  <si>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</si>
  <si>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</si>
  <si>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</si>
  <si>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</si>
  <si>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</si>
  <si>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</si>
  <si>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</si>
  <si>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</si>
  <si>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</si>
  <si>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</si>
  <si>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</si>
  <si>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</si>
  <si>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</si>
  <si>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</si>
  <si>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</si>
  <si>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</si>
  <si>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</si>
  <si>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</si>
  <si>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</si>
  <si>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</si>
  <si>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</si>
  <si>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</si>
  <si>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</si>
  <si>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</si>
  <si>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</si>
  <si>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</si>
  <si>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</si>
  <si>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</si>
  <si>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</si>
  <si>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</si>
  <si>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</si>
  <si>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</si>
  <si>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</si>
  <si>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</si>
  <si>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</si>
  <si>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</si>
  <si>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</si>
  <si>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</si>
  <si>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</si>
  <si>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</si>
  <si>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</si>
  <si>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</si>
  <si>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</si>
  <si>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</si>
  <si>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</si>
  <si>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</si>
  <si>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</si>
  <si>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</si>
  <si>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</si>
  <si>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</si>
  <si>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</si>
  <si>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</si>
  <si>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</si>
  <si>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</si>
  <si>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</si>
  <si>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</si>
  <si>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</si>
  <si>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</si>
  <si>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</si>
  <si>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</si>
  <si>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</si>
  <si>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</si>
  <si>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</si>
  <si>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</si>
  <si>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</si>
  <si>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</si>
  <si>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</si>
  <si>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</si>
  <si>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</si>
  <si>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</si>
  <si>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</si>
  <si>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</si>
  <si>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</si>
  <si>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</si>
  <si>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</si>
  <si>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</si>
  <si>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</si>
  <si>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</si>
  <si>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</si>
  <si>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</si>
  <si>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</si>
  <si>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</si>
  <si>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</si>
  <si>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</si>
  <si>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</si>
  <si>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</si>
  <si>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</si>
  <si>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</si>
  <si>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</si>
  <si>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</si>
  <si>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</si>
  <si>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</si>
  <si>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</si>
  <si>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</si>
  <si>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</si>
  <si>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</si>
  <si>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</si>
  <si>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</si>
  <si>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</si>
  <si>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</si>
  <si>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</si>
  <si>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</si>
  <si>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</si>
  <si>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</si>
  <si>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</si>
  <si>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</si>
  <si>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</si>
  <si>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</si>
  <si>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</si>
  <si>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</si>
  <si>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</si>
  <si>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</si>
  <si>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</si>
  <si>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</si>
  <si>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</si>
  <si>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</si>
  <si>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</si>
  <si>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</si>
  <si>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</si>
  <si>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</si>
  <si>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</si>
  <si>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</si>
  <si>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</si>
  <si>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</si>
  <si>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</si>
  <si>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</si>
  <si>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</si>
  <si>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</si>
  <si>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</si>
  <si>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</si>
  <si>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</si>
  <si>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</si>
  <si>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</si>
  <si>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</si>
  <si>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</si>
  <si>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</si>
  <si>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</si>
  <si>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</si>
  <si>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</si>
  <si>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</si>
  <si>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</si>
  <si>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</si>
  <si>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</si>
  <si>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</si>
  <si>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</si>
  <si>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</si>
  <si>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</si>
  <si>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</si>
  <si>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</si>
  <si>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</si>
  <si>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</si>
  <si>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</si>
  <si>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</si>
  <si>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</si>
  <si>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</si>
  <si>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</si>
  <si>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</si>
  <si>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</si>
  <si>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</si>
  <si>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</si>
  <si>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</si>
  <si>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</si>
  <si>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</si>
  <si>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</si>
  <si>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</si>
  <si>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</si>
  <si>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</si>
  <si>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</si>
  <si>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</si>
  <si>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</si>
  <si>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</si>
  <si>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</si>
  <si>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</si>
  <si>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</si>
  <si>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</si>
  <si>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</si>
  <si>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</si>
  <si>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</si>
  <si>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</si>
  <si>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</si>
  <si>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</si>
  <si>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</si>
  <si>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</si>
  <si>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</si>
  <si>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</si>
  <si>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</si>
  <si>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</si>
  <si>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</si>
  <si>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</si>
  <si>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</si>
  <si>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</si>
  <si>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</si>
  <si>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</si>
  <si>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</si>
  <si>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</si>
  <si>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</si>
  <si>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</si>
  <si>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</si>
  <si>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</si>
  <si>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</si>
  <si>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</si>
  <si>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</si>
  <si>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</si>
  <si>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</si>
  <si>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</si>
  <si>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</si>
  <si>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</si>
  <si>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</si>
  <si>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</si>
  <si>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</si>
  <si>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</si>
  <si>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</si>
  <si>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</si>
  <si>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</si>
  <si>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</si>
  <si>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</si>
  <si>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</si>
  <si>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</si>
  <si>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</si>
  <si>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</si>
  <si>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</si>
  <si>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</si>
  <si>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</si>
  <si>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</si>
  <si>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</si>
  <si>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</si>
  <si>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</si>
  <si>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</si>
  <si>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</si>
  <si>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</si>
  <si>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</si>
  <si>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</si>
  <si>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</si>
  <si>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</si>
  <si>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</si>
  <si>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</si>
  <si>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</si>
  <si>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</si>
  <si>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</si>
  <si>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</si>
  <si>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</si>
  <si>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</si>
  <si>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</si>
  <si>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</si>
  <si>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</si>
  <si>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</si>
  <si>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</si>
  <si>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</si>
  <si>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</si>
  <si>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</si>
  <si>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</si>
  <si>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</si>
  <si>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</si>
  <si>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</si>
  <si>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</si>
  <si>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</si>
  <si>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</si>
  <si>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</si>
  <si>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</si>
  <si>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</si>
  <si>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</si>
  <si>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</si>
  <si>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</si>
  <si>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</si>
  <si>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</si>
  <si>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</si>
  <si>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</si>
  <si>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</si>
  <si>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</si>
  <si>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</si>
  <si>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</si>
  <si>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</si>
  <si>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</si>
  <si>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</si>
  <si>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</si>
  <si>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</si>
  <si>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</si>
  <si>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</si>
  <si>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</si>
  <si>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</si>
  <si>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</si>
  <si>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</si>
  <si>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</si>
  <si>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</si>
  <si>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</si>
  <si>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</si>
  <si>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</si>
  <si>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</si>
  <si>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</si>
  <si>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</si>
  <si>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</si>
  <si>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</si>
  <si>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</si>
  <si>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</si>
  <si>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</si>
  <si>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</si>
  <si>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</si>
  <si>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</si>
  <si>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</si>
  <si>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</si>
  <si>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</si>
  <si>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</si>
  <si>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</si>
  <si>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</si>
  <si>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</si>
  <si>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</si>
  <si>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</si>
  <si>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</si>
  <si>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</si>
  <si>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</si>
  <si>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</si>
  <si>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</si>
  <si>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</si>
  <si>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</si>
  <si>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</si>
  <si>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</si>
  <si>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</si>
  <si>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</si>
  <si>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</si>
  <si>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</si>
  <si>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</si>
  <si>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</si>
  <si>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</si>
  <si>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</si>
  <si>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</si>
  <si>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</si>
  <si>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</si>
  <si>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</si>
  <si>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</si>
  <si>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</si>
  <si>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</si>
  <si>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</si>
  <si>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</si>
  <si>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</si>
  <si>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</si>
  <si>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</si>
  <si>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</si>
  <si>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</si>
  <si>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</si>
  <si>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</si>
  <si>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</si>
  <si>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</si>
  <si>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</si>
  <si>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</si>
  <si>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</si>
  <si>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</si>
  <si>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</si>
  <si>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</si>
  <si>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</si>
  <si>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</si>
  <si>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</si>
  <si>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</si>
  <si>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</si>
  <si>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</si>
  <si>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</si>
  <si>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</si>
  <si>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</si>
  <si>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</si>
  <si>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</si>
  <si>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</si>
  <si>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</si>
  <si>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</si>
  <si>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</si>
  <si>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</si>
  <si>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</si>
  <si>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</si>
  <si>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</si>
  <si>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</si>
  <si>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</si>
  <si>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</si>
  <si>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</si>
  <si>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</si>
  <si>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</si>
  <si>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</si>
  <si>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</si>
  <si>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</si>
  <si>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</si>
  <si>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</si>
  <si>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</si>
  <si>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</si>
  <si>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</si>
  <si>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</si>
  <si>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</si>
  <si>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</si>
  <si>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</si>
  <si>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</si>
  <si>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</si>
  <si>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</si>
  <si>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</si>
  <si>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</si>
  <si>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</si>
  <si>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</si>
  <si>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</si>
  <si>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</si>
  <si>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</si>
  <si>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</si>
  <si>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</si>
  <si>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</si>
  <si>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</si>
  <si>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</si>
  <si>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</si>
  <si>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</si>
  <si>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</si>
  <si>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</si>
  <si>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</si>
  <si>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</si>
  <si>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</si>
  <si>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</si>
  <si>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</si>
  <si>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</si>
  <si>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</si>
  <si>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</si>
  <si>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</si>
  <si>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</si>
  <si>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</si>
  <si>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</si>
  <si>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</si>
  <si>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</si>
  <si>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</si>
  <si>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</si>
  <si>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</si>
  <si>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</si>
  <si>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</si>
  <si>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</si>
  <si>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</si>
  <si>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</si>
  <si>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</si>
  <si>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</si>
  <si>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</si>
  <si>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</si>
  <si>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</si>
  <si>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</si>
  <si>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</si>
  <si>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</si>
  <si>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</si>
  <si>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</si>
  <si>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</si>
  <si>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</si>
  <si>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</si>
  <si>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</si>
  <si>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</si>
  <si>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</si>
  <si>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</si>
  <si>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</si>
  <si>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</si>
  <si>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</si>
  <si>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</si>
  <si>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</si>
  <si>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</si>
  <si>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</si>
  <si>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</si>
  <si>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</si>
  <si>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</si>
  <si>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</si>
  <si>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</si>
  <si>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</si>
  <si>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</si>
  <si>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</si>
  <si>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</si>
  <si>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</si>
  <si>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</si>
  <si>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</si>
  <si>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</si>
  <si>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</si>
  <si>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</si>
  <si>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</si>
  <si>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</si>
  <si>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</si>
  <si>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</si>
  <si>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</si>
  <si>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</si>
  <si>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</si>
  <si>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</si>
  <si>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</si>
  <si>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</si>
  <si>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</si>
  <si>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</si>
  <si>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</si>
  <si>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</si>
  <si>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</si>
  <si>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</si>
  <si>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</si>
  <si>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</si>
  <si>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</si>
  <si>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</si>
  <si>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</si>
  <si>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</si>
  <si>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</si>
  <si>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</si>
  <si>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</si>
  <si>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</si>
  <si>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</si>
  <si>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</si>
  <si>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</si>
  <si>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</si>
  <si>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</si>
  <si>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</si>
  <si>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</si>
  <si>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</si>
  <si>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</si>
  <si>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</si>
  <si>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</si>
  <si>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</si>
  <si>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</si>
  <si>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</si>
  <si>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</si>
  <si>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</si>
  <si>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</si>
  <si>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</si>
  <si>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</si>
  <si>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</si>
  <si>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</si>
  <si>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</si>
  <si>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</si>
  <si>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</si>
  <si>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</si>
  <si>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</si>
  <si>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</si>
  <si>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</si>
  <si>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</si>
  <si>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</si>
  <si>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</si>
  <si>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</si>
  <si>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</si>
  <si>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</si>
  <si>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</si>
  <si>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</si>
  <si>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</si>
  <si>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</si>
  <si>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</si>
  <si>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</si>
  <si>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</si>
  <si>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</si>
  <si>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</si>
  <si>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</si>
  <si>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</si>
  <si>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</si>
  <si>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</si>
  <si>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</si>
  <si>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</si>
  <si>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</si>
  <si>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</si>
  <si>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</si>
  <si>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</si>
  <si>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</si>
  <si>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</si>
  <si>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</si>
  <si>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</si>
  <si>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</si>
  <si>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</si>
  <si>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</si>
  <si>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</si>
  <si>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</si>
  <si>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</si>
  <si>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</si>
  <si>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</si>
  <si>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</si>
  <si>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</si>
  <si>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</si>
  <si>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</si>
  <si>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</si>
  <si>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</si>
  <si>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</si>
  <si>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</si>
  <si>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</si>
  <si>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</si>
  <si>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</si>
  <si>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</si>
  <si>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</si>
  <si>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</si>
  <si>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</si>
  <si>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</si>
  <si>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</si>
  <si>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</si>
  <si>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</si>
  <si>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</si>
  <si>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</si>
  <si>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</si>
  <si>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</si>
  <si>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</si>
  <si>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</si>
  <si>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</si>
  <si>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</si>
  <si>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</si>
  <si>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</si>
  <si>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</si>
  <si>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</si>
  <si>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</si>
  <si>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</si>
  <si>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</si>
  <si>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</si>
  <si>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</si>
  <si>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</si>
  <si>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</si>
  <si>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</si>
  <si>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</si>
  <si>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</si>
  <si>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</si>
  <si>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</si>
  <si>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</si>
  <si>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</si>
  <si>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</si>
  <si>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</si>
  <si>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</si>
  <si>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</si>
  <si>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</si>
  <si>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</si>
  <si>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</si>
  <si>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</si>
  <si>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</si>
  <si>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</si>
  <si>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</si>
  <si>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</si>
  <si>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</si>
  <si>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</si>
  <si>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</si>
  <si>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</si>
  <si>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</si>
  <si>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</si>
  <si>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</si>
  <si>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</si>
  <si>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</si>
  <si>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</si>
  <si>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</si>
  <si>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</si>
  <si>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</si>
  <si>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</si>
  <si>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</si>
  <si>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</si>
  <si>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</si>
  <si>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</si>
  <si>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</si>
  <si>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</si>
  <si>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</si>
  <si>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</si>
  <si>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</si>
  <si>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</si>
  <si>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</si>
  <si>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</si>
  <si>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</si>
  <si>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</si>
  <si>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</si>
  <si>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</si>
  <si>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</si>
  <si>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</si>
  <si>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</si>
  <si>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</si>
  <si>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</si>
  <si>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</si>
  <si>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</si>
  <si>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</si>
  <si>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</si>
  <si>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</si>
  <si>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</si>
  <si>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</si>
  <si>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</si>
  <si>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</si>
  <si>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</si>
  <si>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</si>
  <si>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</si>
  <si>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</si>
  <si>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</si>
  <si>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</si>
  <si>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</si>
  <si>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</si>
  <si>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</si>
  <si>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</si>
  <si>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</si>
  <si>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</si>
  <si>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</si>
  <si>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</si>
  <si>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</si>
  <si>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</si>
  <si>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</si>
  <si>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</si>
  <si>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</si>
  <si>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</si>
  <si>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</si>
  <si>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</si>
  <si>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</si>
  <si>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</si>
  <si>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</si>
  <si>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</si>
  <si>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</si>
  <si>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</si>
  <si>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</si>
  <si>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</si>
  <si>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</si>
  <si>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</si>
  <si>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</si>
  <si>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</si>
  <si>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</si>
  <si>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</si>
  <si>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</si>
  <si>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</si>
  <si>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</si>
  <si>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</si>
  <si>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</si>
  <si>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</si>
  <si>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</si>
  <si>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</si>
  <si>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</si>
  <si>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</si>
  <si>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</si>
  <si>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</si>
  <si>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</si>
  <si>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</si>
  <si>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</si>
  <si>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</si>
  <si>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</si>
  <si>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</si>
  <si>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</si>
  <si>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</si>
  <si>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</si>
  <si>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</si>
  <si>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</si>
  <si>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</si>
  <si>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</si>
  <si>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</si>
  <si>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</si>
  <si>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</si>
  <si>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</si>
  <si>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</si>
  <si>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</si>
  <si>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</si>
  <si>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</si>
  <si>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</si>
  <si>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</si>
  <si>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</si>
  <si>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</si>
  <si>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</si>
  <si>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</si>
  <si>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</si>
  <si>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</si>
  <si>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</si>
  <si>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</si>
  <si>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</si>
  <si>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</si>
  <si>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</si>
  <si>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</si>
  <si>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</si>
  <si>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</si>
  <si>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</si>
  <si>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</si>
  <si>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</si>
  <si>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</si>
  <si>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</si>
  <si>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</si>
  <si>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</si>
  <si>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</si>
  <si>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</si>
  <si>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</si>
  <si>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</si>
  <si>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</si>
  <si>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</si>
  <si>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</si>
  <si>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</si>
  <si>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</si>
  <si>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</si>
  <si>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</si>
  <si>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</si>
  <si>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</si>
  <si>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</si>
  <si>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</si>
  <si>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</si>
  <si>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</si>
  <si>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</si>
  <si>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</si>
  <si>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</si>
  <si>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</si>
  <si>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</si>
  <si>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</si>
  <si>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</si>
  <si>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</si>
  <si>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</si>
  <si>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</si>
  <si>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</si>
  <si>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</si>
  <si>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</si>
  <si>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</si>
  <si>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</si>
  <si>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</si>
  <si>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</si>
  <si>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</si>
  <si>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</si>
  <si>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</si>
  <si>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</si>
  <si>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</si>
  <si>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</si>
  <si>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</si>
  <si>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</si>
  <si>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</si>
  <si>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</si>
  <si>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</si>
  <si>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</si>
  <si>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</si>
  <si>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</si>
  <si>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</si>
  <si>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</si>
  <si>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</si>
  <si>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</si>
  <si>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</si>
  <si>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</si>
  <si>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</si>
  <si>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</si>
  <si>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</si>
  <si>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</si>
  <si>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</si>
  <si>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</si>
  <si>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</si>
  <si>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</si>
  <si>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</si>
  <si>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</si>
  <si>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</si>
  <si>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</si>
  <si>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</si>
  <si>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</si>
  <si>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</si>
  <si>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</si>
  <si>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</si>
  <si>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</si>
  <si>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</si>
  <si>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</si>
  <si>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</si>
  <si>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</si>
  <si>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</si>
  <si>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</si>
  <si>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</si>
  <si>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</si>
  <si>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</si>
  <si>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</si>
  <si>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</si>
  <si>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</si>
  <si>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</si>
  <si>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</si>
  <si>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</si>
  <si>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</si>
  <si>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</si>
  <si>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</si>
  <si>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</si>
  <si>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</si>
  <si>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</si>
  <si>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</si>
  <si>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</si>
  <si>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</si>
  <si>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</si>
  <si>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</si>
  <si>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</si>
  <si>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</si>
  <si>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</si>
  <si>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</si>
  <si>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</si>
  <si>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</si>
  <si>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</si>
  <si>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</si>
  <si>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</si>
  <si>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</si>
  <si>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</si>
  <si>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</si>
  <si>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</si>
  <si>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</si>
  <si>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</si>
  <si>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</si>
  <si>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</si>
  <si>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</si>
  <si>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</si>
  <si>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</si>
  <si>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</si>
  <si>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</si>
  <si>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</si>
  <si>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</si>
  <si>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</si>
  <si>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</si>
  <si>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</si>
  <si>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</si>
  <si>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</si>
  <si>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</si>
  <si>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</si>
  <si>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</si>
  <si>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</si>
  <si>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</si>
  <si>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</si>
  <si>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</si>
  <si>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</si>
  <si>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</si>
  <si>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</si>
  <si>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</si>
  <si>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</si>
  <si>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</si>
  <si>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</si>
  <si>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</si>
  <si>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</si>
  <si>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</si>
  <si>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</si>
  <si>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</si>
  <si>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</si>
  <si>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</si>
  <si>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</si>
  <si>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</si>
  <si>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</si>
  <si>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</si>
  <si>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</si>
  <si>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</si>
  <si>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</si>
  <si>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</si>
  <si>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</si>
  <si>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</si>
  <si>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</si>
  <si>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</si>
  <si>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</si>
  <si>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</si>
  <si>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</si>
  <si>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</si>
  <si>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</si>
  <si>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</si>
  <si>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</si>
  <si>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</si>
  <si>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</si>
  <si>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</si>
  <si>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</si>
  <si>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</si>
  <si>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</si>
  <si>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</si>
  <si>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</si>
  <si>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</si>
  <si>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</si>
  <si>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</si>
  <si>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</si>
  <si>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</si>
  <si>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</si>
  <si>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</si>
  <si>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</si>
  <si>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</si>
  <si>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</si>
  <si>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</si>
  <si>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</si>
  <si>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</si>
  <si>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</si>
  <si>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</si>
  <si>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</si>
  <si>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</si>
  <si>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</si>
  <si>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</si>
  <si>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</si>
  <si>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</si>
  <si>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</si>
  <si>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</si>
  <si>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</si>
  <si>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</si>
  <si>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</si>
  <si>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</si>
  <si>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</si>
  <si>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</si>
  <si>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</si>
  <si>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</si>
  <si>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</si>
  <si>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</si>
  <si>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</si>
  <si>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</si>
  <si>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</si>
  <si>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</si>
  <si>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</si>
  <si>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</si>
  <si>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</si>
  <si>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</si>
  <si>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</si>
  <si>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</si>
  <si>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</si>
  <si>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</si>
  <si>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</si>
  <si>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</si>
  <si>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</si>
  <si>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</si>
  <si>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</si>
  <si>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</si>
  <si>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</si>
  <si>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</si>
  <si>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</si>
  <si>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</si>
  <si>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</si>
  <si>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</si>
  <si>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</si>
  <si>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</si>
  <si>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</si>
  <si>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</si>
  <si>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</si>
  <si>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</si>
  <si>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</si>
  <si>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</si>
  <si>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</si>
  <si>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</si>
  <si>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</si>
  <si>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</si>
  <si>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</si>
  <si>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</si>
  <si>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</si>
  <si>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</si>
  <si>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</si>
  <si>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</si>
  <si>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</si>
  <si>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</si>
  <si>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</si>
  <si>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</si>
  <si>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</si>
  <si>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</si>
  <si>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</si>
  <si>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</si>
  <si>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</si>
  <si>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</si>
  <si>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</si>
  <si>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</si>
  <si>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</si>
  <si>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</si>
  <si>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</si>
  <si>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</si>
  <si>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</si>
  <si>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</si>
  <si>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</si>
  <si>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</si>
  <si>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</si>
  <si>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</si>
  <si>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</si>
  <si>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</si>
  <si>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</si>
  <si>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</si>
  <si>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</si>
  <si>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</si>
  <si>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</si>
  <si>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</si>
  <si>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</si>
  <si>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</si>
  <si>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</si>
  <si>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</si>
  <si>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</si>
  <si>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</si>
  <si>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</si>
  <si>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</si>
  <si>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</si>
  <si>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</si>
  <si>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</si>
  <si>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</si>
  <si>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</si>
  <si>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</si>
  <si>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</si>
  <si>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</si>
  <si>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</si>
  <si>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</si>
  <si>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</si>
  <si>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</si>
  <si>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</si>
  <si>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</si>
  <si>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</si>
  <si>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</si>
  <si>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</si>
  <si>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</si>
  <si>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</si>
  <si>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</si>
  <si>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</si>
  <si>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</si>
  <si>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</si>
  <si>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</si>
  <si>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</si>
  <si>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</si>
  <si>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</si>
  <si>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</si>
  <si>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</si>
  <si>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</si>
  <si>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</si>
  <si>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</si>
  <si>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</si>
  <si>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</si>
  <si>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</si>
  <si>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</si>
  <si>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</si>
  <si>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</si>
  <si>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</si>
  <si>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</si>
  <si>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</si>
  <si>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</si>
  <si>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</si>
  <si>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</si>
  <si>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</si>
  <si>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</si>
  <si>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</si>
  <si>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</si>
  <si>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</si>
  <si>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</si>
  <si>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</si>
  <si>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</si>
  <si>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</si>
  <si>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</si>
  <si>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</si>
  <si>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</si>
  <si>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</si>
  <si>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</si>
  <si>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</si>
  <si>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</si>
  <si>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</si>
  <si>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</si>
  <si>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</si>
  <si>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</si>
  <si>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</si>
  <si>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</si>
  <si>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</si>
  <si>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</si>
  <si>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</si>
  <si>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</si>
  <si>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</si>
  <si>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</si>
  <si>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</si>
  <si>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</si>
  <si>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</si>
  <si>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</si>
  <si>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</si>
  <si>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</si>
  <si>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</si>
  <si>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</si>
  <si>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</si>
  <si>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</si>
  <si>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</si>
  <si>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</si>
  <si>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</si>
  <si>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</si>
  <si>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</si>
  <si>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</si>
  <si>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</si>
  <si>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</si>
  <si>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</si>
  <si>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</si>
  <si>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</si>
  <si>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</si>
  <si>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</si>
  <si>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</si>
  <si>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</si>
  <si>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</si>
  <si>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</si>
  <si>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</si>
  <si>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</si>
  <si>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</si>
  <si>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</si>
  <si>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</si>
  <si>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</si>
  <si>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</si>
  <si>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</si>
  <si>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</si>
  <si>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</si>
  <si>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</si>
  <si>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</si>
  <si>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</si>
  <si>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</si>
  <si>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</si>
  <si>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</si>
  <si>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</si>
  <si>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</si>
  <si>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</si>
  <si>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</si>
  <si>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</si>
  <si>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</si>
  <si>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</si>
  <si>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</si>
  <si>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</si>
  <si>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</si>
  <si>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</si>
  <si>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</si>
  <si>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</si>
  <si>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</si>
  <si>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</si>
  <si>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</si>
  <si>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</si>
  <si>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</si>
  <si>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</si>
  <si>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</si>
  <si>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</si>
  <si>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</si>
  <si>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</si>
  <si>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</si>
  <si>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</si>
  <si>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</si>
  <si>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</si>
  <si>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</si>
  <si>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</si>
  <si>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</si>
  <si>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</si>
  <si>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</si>
  <si>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</si>
  <si>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</si>
  <si>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</si>
  <si>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</si>
  <si>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</si>
  <si>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</si>
  <si>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</si>
  <si>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</si>
  <si>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</si>
  <si>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</si>
  <si>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</si>
  <si>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</si>
  <si>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</si>
  <si>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</si>
  <si>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</si>
  <si>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</si>
  <si>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</si>
  <si>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</si>
  <si>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</si>
  <si>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</si>
  <si>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</si>
  <si>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</si>
  <si>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</si>
  <si>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</si>
  <si>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</si>
  <si>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</si>
  <si>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</si>
  <si>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</si>
  <si>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</si>
  <si>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</si>
  <si>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</si>
  <si>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</si>
  <si>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</si>
  <si>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</si>
  <si>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</si>
  <si>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</si>
  <si>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</si>
  <si>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</si>
  <si>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</si>
  <si>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</si>
  <si>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</si>
  <si>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</si>
  <si>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</si>
  <si>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</si>
  <si>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</si>
  <si>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</si>
  <si>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</si>
  <si>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</si>
  <si>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</si>
  <si>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</si>
  <si>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</si>
  <si>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</si>
  <si>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</si>
  <si>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</si>
  <si>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</si>
  <si>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</si>
  <si>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</si>
  <si>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</si>
  <si>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</si>
  <si>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</si>
  <si>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</si>
  <si>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</si>
  <si>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</si>
  <si>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</si>
  <si>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</si>
  <si>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</si>
  <si>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</si>
  <si>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</si>
  <si>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</si>
  <si>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</si>
  <si>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</si>
  <si>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</si>
  <si>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</si>
  <si>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</si>
  <si>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</si>
  <si>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</si>
  <si>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</si>
  <si>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</si>
  <si>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</si>
  <si>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</si>
  <si>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</si>
  <si>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</si>
  <si>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</si>
  <si>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</si>
  <si>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</si>
  <si>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</si>
  <si>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</si>
  <si>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</si>
  <si>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</si>
  <si>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</si>
  <si>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</si>
  <si>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</si>
  <si>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</si>
  <si>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</si>
  <si>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</si>
  <si>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</si>
  <si>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</si>
  <si>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</si>
  <si>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</si>
  <si>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</si>
  <si>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</si>
  <si>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</si>
  <si>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</si>
  <si>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</si>
  <si>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</si>
  <si>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</si>
  <si>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</si>
  <si>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</si>
  <si>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</si>
  <si>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</si>
  <si>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</si>
  <si>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</si>
  <si>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</si>
  <si>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</si>
  <si>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</si>
  <si>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</si>
  <si>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</si>
  <si>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</si>
  <si>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</si>
  <si>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</si>
  <si>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</si>
  <si>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</si>
  <si>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</si>
  <si>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</si>
  <si>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</si>
  <si>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</si>
  <si>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</si>
  <si>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</si>
  <si>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</si>
  <si>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</si>
  <si>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</si>
  <si>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</si>
  <si>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</si>
  <si>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</si>
  <si>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</si>
  <si>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</si>
  <si>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</si>
  <si>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</si>
  <si>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</si>
  <si>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</si>
  <si>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</si>
  <si>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</si>
  <si>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</si>
  <si>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</si>
  <si>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</si>
  <si>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</si>
  <si>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</si>
  <si>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</si>
  <si>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</si>
  <si>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</si>
  <si>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</si>
  <si>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</si>
  <si>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</si>
  <si>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</si>
  <si>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</si>
  <si>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</si>
  <si>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</si>
  <si>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</si>
  <si>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</si>
  <si>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</si>
  <si>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</si>
  <si>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</si>
  <si>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</si>
  <si>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</si>
  <si>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</si>
  <si>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</si>
  <si>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</si>
  <si>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</si>
  <si>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</si>
  <si>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</si>
  <si>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</si>
  <si>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</si>
  <si>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</si>
  <si>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</si>
  <si>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</si>
  <si>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</si>
  <si>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</si>
  <si>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</si>
  <si>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</si>
  <si>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</si>
  <si>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</si>
  <si>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</si>
  <si>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</si>
  <si>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</si>
  <si>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</si>
  <si>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</si>
  <si>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</si>
  <si>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</si>
  <si>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</si>
  <si>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</si>
  <si>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</si>
  <si>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</si>
  <si>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</si>
  <si>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</si>
  <si>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</si>
  <si>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</si>
  <si>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</si>
  <si>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</si>
  <si>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</si>
  <si>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</si>
  <si>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</si>
  <si>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</si>
  <si>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</si>
  <si>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</si>
  <si>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</si>
  <si>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</si>
  <si>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</si>
  <si>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</si>
  <si>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</si>
  <si>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</si>
  <si>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</si>
  <si>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</si>
  <si>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</si>
  <si>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</si>
  <si>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</si>
  <si>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</si>
  <si>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</si>
  <si>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</si>
  <si>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</si>
  <si>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</si>
  <si>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</si>
  <si>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</si>
  <si>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</si>
  <si>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</si>
  <si>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</si>
  <si>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</si>
  <si>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</si>
  <si>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</si>
  <si>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</si>
  <si>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</si>
  <si>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</si>
  <si>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</si>
  <si>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</si>
  <si>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</si>
  <si>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</si>
  <si>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</si>
  <si>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</si>
  <si>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</si>
  <si>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</si>
  <si>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</si>
  <si>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</si>
  <si>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</si>
  <si>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</si>
  <si>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</si>
  <si>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</si>
  <si>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</si>
  <si>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</si>
  <si>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</si>
  <si>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</si>
  <si>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</si>
  <si>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</si>
  <si>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</si>
  <si>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</si>
  <si>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</si>
  <si>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</si>
  <si>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</si>
  <si>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</si>
  <si>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</si>
  <si>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</si>
  <si>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</si>
  <si>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</si>
  <si>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</si>
  <si>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</si>
  <si>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</si>
  <si>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</si>
  <si>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</si>
  <si>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</si>
  <si>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</si>
  <si>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</si>
  <si>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</si>
  <si>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</si>
  <si>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</si>
  <si>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</si>
  <si>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</si>
  <si>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</si>
  <si>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</si>
  <si>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</si>
  <si>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</si>
  <si>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</si>
  <si>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</si>
  <si>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</si>
  <si>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</si>
  <si>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</si>
  <si>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</si>
  <si>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</si>
  <si>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</si>
  <si>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</si>
  <si>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</si>
  <si>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</si>
  <si>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</si>
  <si>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</si>
  <si>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</si>
  <si>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</si>
  <si>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</si>
  <si>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</si>
  <si>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</si>
  <si>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</si>
  <si>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</si>
  <si>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</si>
  <si>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</si>
  <si>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</si>
  <si>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</si>
  <si>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</si>
  <si>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</si>
  <si>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</si>
  <si>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</si>
  <si>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</si>
  <si>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</si>
  <si>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</si>
  <si>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</si>
  <si>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</si>
  <si>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</si>
  <si>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</si>
  <si>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</si>
  <si>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</si>
  <si>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</si>
  <si>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</si>
  <si>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</si>
  <si>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</si>
  <si>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</si>
  <si>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</si>
  <si>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</si>
  <si>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</si>
  <si>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</si>
  <si>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</si>
  <si>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</si>
  <si>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</si>
  <si>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</si>
  <si>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</si>
  <si>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</si>
  <si>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</si>
  <si>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</si>
  <si>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</si>
  <si>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</si>
  <si>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</si>
  <si>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</si>
  <si>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</si>
  <si>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</si>
  <si>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</si>
  <si>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</si>
  <si>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</si>
  <si>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</si>
  <si>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</si>
  <si>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</si>
  <si>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</si>
  <si>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</si>
  <si>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</si>
  <si>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</si>
  <si>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</si>
  <si>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</si>
  <si>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</si>
  <si>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</si>
  <si>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</si>
  <si>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</si>
  <si>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</si>
  <si>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</si>
  <si>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</si>
  <si>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</si>
  <si>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</si>
  <si>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</si>
  <si>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</si>
  <si>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</si>
  <si>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</si>
  <si>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</si>
  <si>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</si>
  <si>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</si>
  <si>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</si>
  <si>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</si>
  <si>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</si>
  <si>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</si>
  <si>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</si>
  <si>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</si>
  <si>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</si>
  <si>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</si>
  <si>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</si>
  <si>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</si>
  <si>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</si>
  <si>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</si>
  <si>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</si>
  <si>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</si>
  <si>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</si>
  <si>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</si>
  <si>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</si>
  <si>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</si>
  <si>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</si>
  <si>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</si>
  <si>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</si>
  <si>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</si>
  <si>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</si>
  <si>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</si>
  <si>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</si>
  <si>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</si>
  <si>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</si>
  <si>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</si>
  <si>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</si>
  <si>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</si>
  <si>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</si>
  <si>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</si>
  <si>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</si>
  <si>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</si>
  <si>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</si>
  <si>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</si>
  <si>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</si>
  <si>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</si>
  <si>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</si>
  <si>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</si>
  <si>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</si>
  <si>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</si>
  <si>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</si>
  <si>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</si>
  <si>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</si>
  <si>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</si>
  <si>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</si>
  <si>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</si>
  <si>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</si>
  <si>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</si>
  <si>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</si>
  <si>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</si>
  <si>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</si>
  <si>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</si>
  <si>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</si>
  <si>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</si>
  <si>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</si>
  <si>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</si>
  <si>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</si>
  <si>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</si>
  <si>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</si>
  <si>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</si>
  <si>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</si>
  <si>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</si>
  <si>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</si>
  <si>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</si>
  <si>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</si>
  <si>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</si>
  <si>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</si>
  <si>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</si>
  <si>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</si>
  <si>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</si>
  <si>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</si>
  <si>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</si>
  <si>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</si>
  <si>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</si>
  <si>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</si>
  <si>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</si>
  <si>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</si>
  <si>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</si>
  <si>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</si>
  <si>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</si>
  <si>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</si>
  <si>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</si>
  <si>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</si>
  <si>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</si>
  <si>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</si>
  <si>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</si>
  <si>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</si>
  <si>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</si>
  <si>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</si>
  <si>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</si>
  <si>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</si>
  <si>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</si>
  <si>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</si>
  <si>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</si>
  <si>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</si>
  <si>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</si>
  <si>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</si>
  <si>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</si>
  <si>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</si>
  <si>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</si>
  <si>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</si>
  <si>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</si>
  <si>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</si>
  <si>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</si>
  <si>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</si>
  <si>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</si>
  <si>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</si>
  <si>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</si>
  <si>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</si>
  <si>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</si>
  <si>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</si>
  <si>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</si>
  <si>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</si>
  <si>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</si>
  <si>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</si>
  <si>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</si>
  <si>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</si>
  <si>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</si>
  <si>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</si>
  <si>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</si>
  <si>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</si>
  <si>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</si>
  <si>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</si>
  <si>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</si>
  <si>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</si>
  <si>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</si>
  <si>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</si>
  <si>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</si>
  <si>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</si>
  <si>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</si>
  <si>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</si>
  <si>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</si>
  <si>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</si>
  <si>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</si>
  <si>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</si>
  <si>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</si>
  <si>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</si>
  <si>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</si>
  <si>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</si>
  <si>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</si>
  <si>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</si>
  <si>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</si>
  <si>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</si>
  <si>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</si>
  <si>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</si>
  <si>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</si>
  <si>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</si>
  <si>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</si>
  <si>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</si>
  <si>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</si>
  <si>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</si>
  <si>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</si>
  <si>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</si>
  <si>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</si>
  <si>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</si>
  <si>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</si>
  <si>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</si>
  <si>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</si>
  <si>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</si>
  <si>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</si>
  <si>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</si>
  <si>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</si>
  <si>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</si>
  <si>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</si>
  <si>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</si>
  <si>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</si>
  <si>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</si>
  <si>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</si>
  <si>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</si>
  <si>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</si>
  <si>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</si>
  <si>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</si>
  <si>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</si>
  <si>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</si>
  <si>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</si>
  <si>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</si>
  <si>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</si>
  <si>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</si>
  <si>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</si>
  <si>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</si>
  <si>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</si>
  <si>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</si>
  <si>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</si>
  <si>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</si>
  <si>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</si>
  <si>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</si>
  <si>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</si>
  <si>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</si>
  <si>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</si>
  <si>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</si>
  <si>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</si>
  <si>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</si>
  <si>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</si>
  <si>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</si>
  <si>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</si>
  <si>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</si>
  <si>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</si>
  <si>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</si>
  <si>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</si>
  <si>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</si>
  <si>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</si>
  <si>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</si>
  <si>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</si>
  <si>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</si>
  <si>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</si>
  <si>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</si>
  <si>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</si>
  <si>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</si>
  <si>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</si>
  <si>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</si>
  <si>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</si>
  <si>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</si>
  <si>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</si>
  <si>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</si>
  <si>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</si>
  <si>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</si>
  <si>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</si>
  <si>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</si>
  <si>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</si>
  <si>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</si>
  <si>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</si>
  <si>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</si>
  <si>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</si>
  <si>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</si>
  <si>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</si>
  <si>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</si>
  <si>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</si>
  <si>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</si>
  <si>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</si>
  <si>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</si>
  <si>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</si>
  <si>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</si>
  <si>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</si>
  <si>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</si>
  <si>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</si>
  <si>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</si>
  <si>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</si>
  <si>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</si>
  <si>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</si>
  <si>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</si>
  <si>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</si>
  <si>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</si>
  <si>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</si>
  <si>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</si>
  <si>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</si>
  <si>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</si>
  <si>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</si>
  <si>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</si>
  <si>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</si>
  <si>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</si>
  <si>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</si>
  <si>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</si>
  <si>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</si>
  <si>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</si>
  <si>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</si>
  <si>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</si>
  <si>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</si>
  <si>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</si>
  <si>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</si>
  <si>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</si>
  <si>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</si>
  <si>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</si>
  <si>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</si>
  <si>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</si>
  <si>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</si>
  <si>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</si>
  <si>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</si>
  <si>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</si>
  <si>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</si>
  <si>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</si>
  <si>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</si>
  <si>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</si>
  <si>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</si>
  <si>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</si>
  <si>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</si>
  <si>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</si>
  <si>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</si>
  <si>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</si>
  <si>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</si>
  <si>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</si>
  <si>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</si>
  <si>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</si>
  <si>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</si>
  <si>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</si>
  <si>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</si>
  <si>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</si>
  <si>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</si>
  <si>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</si>
  <si>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</si>
  <si>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</si>
  <si>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</si>
  <si>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</si>
  <si>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</si>
  <si>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</si>
  <si>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</si>
  <si>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</si>
  <si>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</si>
  <si>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</si>
  <si>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</si>
  <si>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</si>
  <si>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</si>
  <si>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</si>
  <si>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</si>
  <si>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</si>
  <si>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</si>
  <si>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</si>
  <si>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</si>
  <si>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</si>
  <si>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</si>
  <si>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</si>
  <si>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</si>
  <si>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</si>
  <si>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</si>
  <si>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</si>
  <si>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</si>
  <si>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</si>
  <si>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</si>
  <si>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</si>
  <si>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</si>
  <si>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</si>
  <si>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</si>
  <si>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</si>
  <si>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</si>
  <si>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</si>
  <si>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</si>
  <si>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</si>
  <si>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</si>
  <si>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</si>
  <si>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</si>
  <si>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</si>
  <si>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</si>
  <si>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</si>
  <si>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</si>
  <si>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</si>
  <si>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</si>
  <si>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</si>
  <si>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</si>
  <si>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</si>
  <si>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</si>
  <si>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</si>
  <si>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</si>
  <si>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</si>
  <si>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</si>
  <si>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</si>
  <si>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</si>
  <si>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</si>
  <si>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</si>
  <si>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</si>
  <si>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</si>
  <si>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</si>
  <si>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</si>
  <si>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</si>
  <si>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</si>
  <si>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</si>
  <si>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</si>
  <si>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</si>
  <si>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</si>
  <si>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</si>
  <si>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</si>
  <si>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</si>
  <si>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</si>
  <si>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</si>
  <si>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</si>
  <si>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</si>
  <si>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</si>
  <si>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</si>
  <si>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</si>
  <si>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</si>
  <si>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</si>
  <si>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</si>
  <si>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</si>
  <si>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</si>
  <si>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</si>
  <si>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</si>
  <si>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</si>
  <si>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</si>
  <si>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</si>
  <si>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</si>
  <si>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</si>
  <si>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</si>
  <si>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</si>
  <si>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</si>
  <si>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</si>
  <si>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</si>
  <si>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</si>
  <si>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</si>
  <si>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</si>
  <si>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</si>
  <si>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</si>
  <si>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</si>
  <si>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</si>
  <si>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</si>
  <si>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</si>
  <si>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</si>
  <si>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</si>
  <si>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</si>
  <si>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</si>
  <si>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</si>
  <si>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</si>
  <si>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</si>
  <si>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</si>
  <si>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</si>
  <si>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</si>
  <si>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</si>
  <si>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</si>
  <si>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</si>
  <si>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</si>
  <si>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</si>
  <si>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</si>
  <si>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</si>
  <si>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</si>
  <si>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</si>
  <si>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</si>
  <si>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</si>
  <si>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</si>
  <si>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</si>
  <si>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</si>
  <si>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</si>
  <si>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</si>
  <si>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</si>
  <si>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</si>
  <si>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</si>
  <si>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</si>
  <si>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</si>
  <si>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</si>
  <si>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</si>
  <si>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</si>
  <si>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</si>
  <si>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</si>
  <si>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</si>
  <si>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</si>
  <si>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</si>
  <si>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</si>
  <si>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</si>
  <si>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</si>
  <si>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</si>
  <si>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</si>
  <si>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</si>
  <si>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</si>
  <si>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</si>
  <si>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</si>
  <si>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</si>
  <si>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</si>
  <si>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</si>
  <si>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</si>
  <si>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</si>
  <si>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</si>
  <si>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</si>
  <si>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</si>
  <si>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</si>
  <si>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</si>
  <si>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</si>
  <si>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</si>
  <si>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</si>
  <si>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</si>
  <si>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</si>
  <si>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</si>
  <si>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</si>
  <si>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</si>
  <si>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</si>
  <si>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</si>
  <si>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</si>
  <si>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</si>
  <si>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</si>
  <si>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</si>
  <si>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</si>
  <si>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</si>
  <si>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</si>
  <si>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</si>
  <si>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</si>
  <si>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</si>
  <si>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</si>
  <si>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</si>
  <si>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</si>
  <si>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</si>
  <si>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</si>
  <si>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</si>
  <si>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</si>
  <si>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</si>
  <si>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</si>
  <si>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</si>
  <si>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</si>
  <si>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</si>
  <si>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</si>
  <si>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</si>
  <si>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</si>
  <si>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</si>
  <si>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</si>
  <si>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</si>
  <si>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</si>
  <si>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</si>
  <si>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</si>
  <si>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</si>
  <si>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</si>
  <si>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</si>
  <si>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</si>
  <si>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</si>
  <si>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</si>
  <si>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</si>
  <si>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</si>
  <si>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</si>
  <si>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</si>
  <si>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</si>
  <si>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</si>
  <si>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</si>
  <si>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</si>
  <si>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</si>
  <si>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</si>
  <si>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</si>
  <si>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</si>
  <si>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</si>
  <si>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</si>
  <si>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</si>
  <si>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</si>
  <si>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</si>
  <si>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</si>
  <si>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</si>
  <si>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</si>
  <si>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</si>
  <si>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</si>
  <si>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</si>
  <si>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</si>
  <si>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</si>
  <si>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</si>
  <si>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</si>
  <si>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</si>
  <si>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</si>
  <si>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</si>
  <si>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</si>
  <si>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</si>
  <si>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</si>
  <si>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</si>
  <si>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</si>
  <si>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</si>
  <si>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</si>
  <si>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</si>
  <si>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</si>
  <si>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</si>
  <si>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</si>
  <si>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</si>
  <si>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</si>
  <si>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</si>
  <si>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</si>
  <si>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</si>
  <si>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</si>
  <si>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</si>
  <si>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</si>
  <si>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</si>
  <si>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</si>
  <si>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</si>
  <si>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</si>
  <si>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</si>
  <si>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</si>
  <si>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</si>
  <si>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</si>
  <si>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</si>
  <si>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</si>
  <si>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</si>
  <si>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</si>
  <si>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</si>
  <si>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</si>
  <si>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</si>
  <si>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</si>
  <si>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</si>
  <si>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</si>
  <si>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</si>
  <si>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</si>
  <si>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</si>
  <si>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</si>
  <si>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</si>
  <si>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</si>
  <si>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</si>
  <si>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</si>
  <si>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</si>
  <si>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</si>
  <si>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</si>
  <si>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</si>
  <si>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</si>
  <si>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</si>
  <si>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</si>
  <si>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</si>
  <si>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</si>
  <si>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</si>
  <si>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</si>
  <si>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</si>
  <si>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</si>
  <si>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</si>
  <si>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</si>
  <si>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</si>
  <si>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</si>
  <si>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</si>
  <si>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</si>
  <si>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</si>
  <si>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</si>
  <si>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</si>
  <si>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</si>
  <si>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</si>
  <si>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</si>
  <si>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</si>
  <si>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</si>
  <si>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</si>
  <si>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</si>
  <si>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</si>
  <si>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</si>
  <si>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</si>
  <si>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</si>
  <si>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</si>
  <si>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</si>
  <si>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</si>
  <si>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</si>
  <si>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</si>
  <si>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</si>
  <si>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</si>
  <si>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</si>
  <si>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</si>
  <si>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</si>
  <si>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</si>
  <si>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</si>
  <si>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</si>
  <si>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</si>
  <si>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</si>
  <si>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</si>
  <si>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</si>
  <si>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</si>
  <si>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</si>
  <si>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</si>
  <si>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</si>
  <si>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</si>
  <si>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</si>
  <si>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</si>
  <si>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</si>
  <si>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</si>
  <si>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</si>
  <si>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</si>
  <si>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</si>
  <si>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</si>
  <si>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</si>
  <si>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</si>
  <si>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</si>
  <si>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</si>
  <si>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</si>
  <si>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</si>
  <si>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</si>
  <si>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</si>
  <si>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</si>
  <si>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</si>
  <si>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</si>
  <si>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</si>
  <si>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</si>
  <si>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</si>
  <si>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</si>
  <si>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</si>
  <si>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</si>
  <si>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</si>
  <si>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</si>
  <si>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</si>
  <si>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</si>
  <si>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</si>
  <si>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</si>
  <si>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</si>
  <si>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</si>
  <si>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</si>
  <si>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</si>
  <si>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</si>
  <si>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</si>
  <si>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</si>
  <si>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</si>
  <si>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</si>
  <si>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</si>
  <si>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</si>
  <si>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</si>
  <si>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</si>
  <si>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</si>
  <si>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</si>
  <si>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</si>
  <si>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</si>
  <si>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</si>
  <si>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</si>
  <si>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</si>
  <si>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</si>
  <si>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</si>
  <si>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</si>
  <si>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</si>
  <si>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</si>
  <si>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</si>
  <si>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</si>
  <si>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</si>
  <si>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</si>
  <si>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</si>
  <si>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</si>
  <si>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</si>
  <si>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</si>
  <si>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</si>
  <si>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</si>
  <si>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</si>
  <si>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</si>
  <si>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</si>
  <si>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</si>
  <si>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</si>
  <si>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</si>
  <si>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</si>
  <si>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</si>
  <si>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</si>
  <si>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</si>
  <si>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</si>
  <si>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</si>
  <si>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</si>
  <si>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</si>
  <si>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</si>
  <si>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</si>
  <si>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</si>
  <si>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</si>
  <si>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</si>
  <si>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</si>
  <si>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</si>
  <si>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</si>
  <si>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</si>
  <si>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</si>
  <si>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</si>
  <si>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</si>
  <si>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</si>
  <si>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</si>
  <si>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</si>
  <si>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</si>
  <si>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</si>
  <si>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</si>
  <si>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</si>
  <si>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</si>
  <si>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</si>
  <si>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</si>
  <si>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</si>
  <si>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</si>
  <si>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</si>
  <si>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</si>
  <si>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</si>
  <si>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</si>
  <si>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</si>
  <si>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</si>
  <si>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</si>
  <si>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</si>
  <si>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</si>
  <si>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</si>
  <si>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</si>
  <si>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</si>
  <si>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</si>
  <si>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</si>
  <si>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</si>
  <si>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</si>
  <si>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</si>
  <si>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</si>
  <si>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</si>
  <si>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</si>
  <si>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</si>
  <si>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</si>
  <si>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</si>
  <si>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</si>
  <si>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</si>
  <si>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</si>
  <si>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</si>
  <si>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</si>
  <si>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</si>
  <si>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</si>
  <si>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</si>
  <si>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</si>
  <si>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</si>
  <si>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</si>
  <si>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</si>
  <si>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</si>
  <si>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</si>
  <si>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</si>
  <si>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</si>
  <si>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</si>
  <si>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</si>
  <si>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</si>
  <si>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</si>
  <si>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</si>
  <si>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</si>
  <si>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</si>
  <si>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</si>
  <si>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</si>
  <si>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</si>
  <si>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</si>
  <si>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</si>
  <si>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</si>
  <si>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</si>
  <si>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</si>
  <si>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</si>
  <si>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</si>
  <si>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</si>
  <si>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</si>
  <si>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</si>
  <si>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</si>
  <si>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</si>
  <si>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</si>
  <si>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</si>
  <si>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</si>
  <si>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</si>
  <si>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</si>
  <si>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</si>
  <si>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</si>
  <si>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</si>
  <si>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</si>
  <si>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</si>
  <si>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</si>
  <si>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</si>
  <si>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</si>
  <si>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</si>
  <si>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</si>
  <si>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</si>
  <si>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</si>
  <si>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</si>
  <si>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</si>
  <si>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</si>
  <si>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</si>
  <si>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</si>
  <si>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</si>
  <si>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</si>
  <si>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</si>
  <si>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</si>
  <si>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</si>
  <si>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</si>
  <si>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</si>
  <si>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</si>
  <si>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</si>
  <si>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</si>
  <si>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</si>
  <si>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</si>
  <si>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</si>
  <si>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</si>
  <si>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</si>
  <si>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</si>
  <si>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</si>
  <si>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</si>
  <si>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</si>
  <si>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</si>
  <si>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</si>
  <si>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</si>
  <si>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</si>
  <si>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</si>
  <si>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</si>
  <si>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</si>
  <si>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</si>
  <si>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</si>
  <si>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</si>
  <si>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</si>
  <si>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</si>
  <si>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</si>
  <si>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</si>
  <si>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</si>
  <si>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</si>
  <si>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</si>
  <si>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</si>
  <si>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</si>
  <si>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</si>
  <si>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</si>
  <si>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</si>
  <si>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</si>
  <si>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</si>
  <si>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</si>
  <si>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</si>
  <si>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</si>
  <si>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</si>
  <si>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</si>
  <si>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</si>
  <si>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</si>
  <si>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</si>
  <si>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</si>
  <si>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</si>
  <si>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</si>
  <si>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</si>
  <si>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</si>
  <si>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</si>
  <si>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</si>
  <si>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</si>
  <si>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</si>
  <si>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</si>
  <si>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</si>
  <si>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</si>
  <si>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</si>
  <si>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</si>
  <si>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</si>
  <si>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</si>
  <si>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</si>
  <si>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</si>
  <si>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</si>
  <si>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</si>
  <si>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</si>
  <si>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</si>
  <si>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</si>
  <si>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</si>
  <si>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</si>
  <si>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</si>
  <si>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</si>
  <si>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</si>
  <si>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</si>
  <si>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</si>
  <si>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</si>
  <si>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</si>
  <si>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</si>
  <si>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</si>
  <si>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</si>
  <si>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</si>
  <si>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</si>
  <si>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</si>
  <si>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</si>
  <si>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</si>
  <si>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</si>
  <si>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</si>
  <si>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</si>
  <si>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</si>
  <si>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</si>
  <si>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</si>
  <si>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</si>
  <si>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</si>
  <si>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</si>
  <si>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</si>
  <si>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</si>
  <si>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</si>
  <si>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</si>
  <si>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</si>
  <si>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</si>
  <si>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</si>
  <si>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</si>
  <si>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</si>
  <si>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</si>
  <si>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</si>
  <si>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</si>
  <si>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</si>
  <si>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</si>
  <si>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</si>
  <si>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</si>
  <si>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</si>
  <si>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</si>
  <si>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</si>
  <si>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</si>
  <si>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</si>
  <si>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</si>
  <si>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</si>
  <si>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</si>
  <si>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</si>
  <si>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</si>
  <si>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</si>
  <si>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</si>
  <si>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</si>
  <si>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</si>
  <si>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</si>
  <si>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</si>
  <si>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</si>
  <si>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</si>
  <si>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</si>
  <si>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</si>
  <si>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</si>
  <si>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</si>
  <si>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</si>
  <si>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</si>
  <si>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</si>
  <si>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</si>
  <si>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</si>
  <si>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</si>
  <si>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</si>
  <si>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</si>
  <si>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</si>
  <si>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</si>
  <si>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</si>
  <si>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</si>
  <si>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</si>
  <si>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</si>
  <si>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</si>
  <si>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</si>
  <si>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</si>
  <si>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</si>
  <si>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</si>
  <si>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</si>
  <si>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</si>
  <si>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</si>
  <si>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</si>
  <si>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</si>
  <si>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</si>
  <si>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</si>
  <si>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</si>
  <si>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</si>
  <si>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</si>
  <si>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</si>
  <si>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</si>
  <si>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</si>
  <si>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</si>
  <si>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</si>
  <si>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</si>
  <si>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</si>
  <si>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</si>
  <si>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</si>
  <si>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</si>
  <si>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</si>
  <si>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</si>
  <si>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</si>
  <si>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</si>
  <si>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</si>
  <si>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</si>
  <si>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</si>
  <si>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</si>
  <si>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</si>
  <si>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</si>
  <si>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</si>
  <si>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</si>
  <si>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</si>
  <si>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</si>
  <si>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</si>
  <si>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</si>
  <si>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</si>
  <si>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</si>
  <si>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</si>
  <si>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</si>
  <si>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</si>
  <si>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</si>
  <si>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</si>
  <si>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</si>
  <si>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</si>
  <si>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</si>
  <si>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</si>
  <si>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</si>
  <si>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</si>
  <si>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</si>
  <si>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</si>
  <si>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</si>
  <si>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</si>
  <si>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</si>
  <si>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</si>
  <si>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</si>
  <si>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</si>
  <si>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</si>
  <si>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</si>
  <si>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</si>
  <si>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</si>
  <si>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</si>
  <si>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</si>
  <si>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</si>
  <si>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</si>
  <si>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</si>
  <si>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</si>
  <si>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</si>
  <si>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</si>
  <si>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</si>
  <si>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</si>
  <si>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</si>
  <si>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</si>
  <si>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</si>
  <si>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</si>
  <si>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</si>
  <si>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</si>
  <si>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</si>
  <si>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</si>
  <si>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</si>
  <si>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</si>
  <si>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</si>
  <si>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</si>
  <si>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</si>
  <si>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</si>
  <si>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</si>
  <si>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</si>
  <si>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</si>
  <si>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</si>
  <si>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</si>
  <si>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</si>
  <si>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</si>
  <si>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</si>
  <si>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</si>
  <si>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</si>
  <si>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</si>
  <si>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</si>
  <si>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</si>
  <si>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</si>
  <si>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</si>
  <si>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</si>
  <si>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</si>
  <si>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</si>
  <si>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</si>
  <si>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</si>
  <si>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</si>
  <si>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</si>
  <si>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</si>
  <si>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</si>
  <si>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</si>
  <si>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</si>
  <si>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</si>
  <si>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</si>
  <si>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</si>
  <si>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</si>
  <si>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</si>
  <si>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</si>
  <si>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</si>
  <si>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</si>
  <si>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</si>
  <si>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</si>
  <si>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</si>
  <si>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</si>
  <si>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</si>
  <si>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</si>
  <si>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</si>
  <si>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</si>
  <si>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</si>
  <si>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</si>
  <si>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</si>
  <si>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</si>
  <si>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</si>
  <si>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</si>
  <si>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</si>
  <si>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</si>
  <si>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</si>
  <si>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</si>
  <si>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</si>
  <si>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</si>
  <si>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</si>
  <si>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</si>
  <si>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</si>
  <si>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</si>
  <si>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</si>
  <si>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</si>
  <si>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</si>
  <si>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</si>
  <si>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</si>
  <si>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</si>
  <si>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</si>
  <si>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</si>
  <si>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</si>
  <si>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</si>
  <si>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</si>
  <si>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</si>
  <si>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</si>
  <si>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</si>
  <si>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</si>
  <si>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</si>
  <si>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</si>
  <si>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</si>
  <si>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</si>
  <si>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</si>
  <si>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</si>
  <si>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</si>
  <si>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</si>
  <si>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</si>
  <si>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</si>
  <si>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</si>
  <si>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</si>
  <si>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</si>
  <si>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</si>
  <si>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</si>
  <si>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</si>
  <si>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</si>
  <si>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</si>
  <si>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</si>
  <si>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</si>
  <si>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</si>
  <si>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</si>
  <si>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</si>
  <si>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</si>
  <si>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</si>
  <si>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</si>
  <si>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</si>
  <si>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</si>
  <si>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</si>
  <si>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</si>
  <si>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</si>
  <si>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</si>
  <si>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</si>
  <si>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</si>
  <si>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</si>
  <si>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</si>
  <si>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</si>
  <si>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</si>
  <si>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</si>
  <si>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</si>
  <si>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</si>
  <si>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</si>
  <si>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</si>
  <si>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</si>
  <si>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</si>
  <si>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</si>
  <si>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</si>
  <si>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</si>
  <si>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</si>
  <si>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</si>
  <si>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</si>
  <si>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</si>
  <si>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</si>
  <si>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</si>
  <si>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</si>
  <si>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</si>
  <si>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</si>
  <si>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</si>
  <si>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</si>
  <si>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</si>
  <si>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</si>
  <si>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</si>
  <si>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</si>
  <si>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</si>
  <si>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</si>
  <si>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</si>
  <si>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</si>
  <si>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</si>
  <si>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</si>
  <si>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</si>
  <si>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</si>
  <si>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</si>
  <si>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</si>
  <si>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</si>
  <si>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</si>
  <si>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</si>
  <si>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</si>
  <si>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</si>
  <si>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</si>
  <si>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</si>
  <si>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</si>
  <si>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</si>
  <si>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</si>
  <si>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</si>
  <si>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</si>
  <si>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</si>
  <si>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</si>
  <si>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</si>
  <si>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</si>
  <si>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</si>
  <si>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</si>
  <si>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</si>
  <si>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</si>
  <si>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</si>
  <si>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</si>
  <si>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</si>
  <si>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</si>
  <si>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</si>
  <si>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</si>
  <si>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</si>
  <si>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</si>
  <si>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</si>
  <si>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</si>
  <si>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</si>
  <si>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</si>
  <si>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</si>
  <si>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</si>
  <si>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</si>
  <si>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</si>
  <si>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</si>
  <si>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</si>
  <si>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</si>
  <si>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</si>
  <si>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</si>
  <si>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</si>
  <si>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</si>
  <si>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</si>
  <si>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</si>
  <si>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</si>
  <si>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</si>
  <si>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</si>
  <si>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</si>
  <si>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</si>
  <si>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</si>
  <si>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</si>
  <si>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</si>
  <si>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</si>
  <si>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</si>
  <si>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</si>
  <si>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</si>
  <si>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</si>
  <si>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</si>
  <si>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</si>
  <si>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</si>
  <si>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</si>
  <si>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</si>
  <si>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</si>
  <si>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</si>
  <si>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</si>
  <si>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</si>
  <si>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</si>
  <si>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</si>
  <si>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</si>
  <si>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</si>
  <si>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</si>
  <si>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</si>
  <si>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</si>
  <si>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</si>
  <si>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</si>
  <si>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</si>
  <si>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</si>
  <si>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</si>
  <si>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</si>
  <si>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</si>
  <si>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</si>
  <si>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</si>
  <si>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</si>
  <si>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</si>
  <si>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</si>
  <si>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</si>
  <si>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</si>
  <si>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</si>
  <si>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</si>
  <si>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</si>
  <si>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</si>
  <si>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</si>
  <si>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</si>
  <si>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</si>
  <si>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</si>
  <si>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</si>
  <si>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</si>
  <si>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</si>
  <si>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</si>
  <si>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</si>
  <si>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</si>
  <si>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</si>
  <si>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</si>
  <si>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</si>
  <si>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</si>
  <si>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</si>
  <si>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</si>
  <si>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</si>
  <si>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</si>
  <si>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</si>
  <si>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</si>
  <si>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</si>
  <si>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</si>
  <si>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</si>
  <si>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</si>
  <si>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</si>
  <si>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</si>
  <si>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</si>
  <si>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</si>
  <si>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</si>
  <si>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</si>
  <si>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</si>
  <si>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</si>
  <si>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</si>
  <si>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</si>
  <si>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</si>
  <si>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</si>
  <si>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</si>
  <si>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</si>
  <si>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</si>
  <si>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</si>
  <si>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</si>
  <si>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</si>
  <si>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</si>
  <si>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</si>
  <si>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</si>
  <si>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</si>
  <si>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</si>
  <si>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</si>
  <si>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</si>
  <si>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</si>
  <si>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</si>
  <si>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</si>
  <si>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</si>
  <si>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</si>
  <si>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</si>
  <si>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</si>
  <si>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</si>
  <si>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</si>
  <si>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</si>
  <si>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</si>
  <si>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</si>
  <si>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</si>
  <si>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</si>
  <si>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</si>
  <si>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</si>
  <si>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</si>
  <si>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</si>
  <si>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</si>
  <si>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</si>
  <si>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</si>
  <si>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</si>
  <si>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</si>
  <si>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</si>
  <si>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</si>
  <si>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</si>
  <si>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</si>
  <si>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</si>
  <si>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</si>
  <si>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</si>
  <si>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</si>
  <si>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</si>
  <si>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</si>
  <si>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</si>
  <si>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</si>
  <si>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</si>
  <si>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</si>
  <si>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</si>
  <si>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</si>
  <si>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</si>
  <si>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</si>
  <si>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</si>
  <si>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</si>
  <si>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</si>
  <si>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</si>
  <si>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</si>
  <si>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</si>
  <si>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</si>
  <si>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</si>
  <si>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</si>
  <si>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</si>
  <si>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</si>
  <si>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</si>
  <si>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</si>
  <si>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</si>
  <si>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</si>
  <si>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</si>
  <si>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</si>
  <si>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</si>
  <si>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</si>
  <si>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</si>
  <si>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</si>
  <si>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</si>
  <si>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</si>
  <si>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</si>
  <si>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</si>
  <si>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</si>
  <si>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</si>
  <si>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</si>
  <si>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</si>
  <si>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</si>
  <si>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</si>
  <si>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</si>
  <si>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</si>
  <si>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</si>
  <si>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</si>
  <si>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</si>
  <si>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</si>
  <si>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</si>
  <si>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</si>
  <si>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</si>
  <si>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</si>
  <si>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</si>
  <si>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</si>
  <si>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</si>
  <si>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</si>
  <si>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</si>
  <si>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</si>
  <si>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</si>
  <si>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</si>
  <si>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</si>
  <si>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</si>
  <si>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</si>
  <si>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</si>
  <si>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</si>
  <si>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</si>
  <si>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</si>
  <si>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</si>
  <si>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</si>
  <si>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</si>
  <si>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</si>
  <si>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</si>
  <si>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</si>
  <si>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</si>
  <si>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</si>
  <si>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</si>
  <si>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</si>
  <si>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</si>
  <si>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</si>
  <si>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</si>
  <si>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</si>
  <si>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</si>
  <si>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</si>
  <si>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</si>
  <si>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</si>
  <si>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</si>
  <si>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</si>
  <si>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</si>
  <si>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</si>
  <si>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</si>
  <si>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</si>
  <si>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</si>
  <si>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</si>
  <si>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</si>
  <si>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</si>
  <si>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</si>
  <si>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</si>
  <si>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</si>
  <si>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</si>
  <si>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</si>
  <si>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</si>
  <si>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</si>
  <si>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</si>
  <si>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</si>
  <si>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</si>
  <si>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</si>
  <si>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</si>
  <si>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</si>
  <si>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</si>
  <si>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</si>
  <si>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</si>
  <si>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</si>
  <si>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</si>
  <si>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</si>
  <si>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</si>
  <si>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</si>
  <si>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</si>
  <si>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</si>
  <si>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</si>
  <si>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</si>
  <si>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</si>
  <si>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</si>
  <si>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</si>
  <si>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</si>
  <si>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</si>
  <si>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</si>
  <si>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</si>
  <si>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</si>
  <si>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</si>
  <si>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</si>
  <si>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</si>
  <si>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</si>
  <si>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</si>
  <si>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</si>
  <si>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</si>
  <si>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</si>
  <si>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</si>
  <si>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</si>
  <si>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</si>
  <si>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</si>
  <si>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</si>
  <si>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</si>
  <si>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</si>
  <si>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</si>
  <si>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</si>
  <si>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</si>
  <si>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</si>
  <si>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</si>
  <si>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</si>
  <si>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</si>
  <si>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</si>
  <si>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</si>
  <si>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</si>
  <si>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</si>
  <si>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</si>
  <si>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</si>
  <si>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</si>
  <si>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</si>
  <si>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</si>
  <si>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</si>
  <si>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</si>
  <si>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</si>
  <si>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</si>
  <si>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</si>
  <si>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</si>
  <si>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</si>
  <si>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</si>
  <si>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</si>
  <si>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</si>
  <si>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</si>
  <si>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</si>
  <si>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</si>
  <si>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</si>
  <si>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</si>
  <si>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</si>
  <si>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</si>
  <si>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</si>
  <si>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</si>
  <si>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</si>
  <si>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</si>
  <si>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</si>
  <si>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</si>
  <si>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</si>
  <si>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</si>
  <si>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</si>
  <si>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</si>
  <si>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</si>
  <si>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</si>
  <si>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</si>
  <si>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</si>
  <si>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</si>
  <si>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</si>
  <si>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</si>
  <si>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</si>
  <si>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</si>
  <si>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</si>
  <si>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</si>
  <si>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</si>
  <si>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</si>
  <si>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</si>
  <si>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</si>
  <si>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</si>
  <si>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</si>
  <si>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</si>
  <si>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</si>
  <si>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</si>
  <si>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</si>
  <si>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</si>
  <si>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</si>
  <si>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</si>
  <si>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</si>
  <si>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</si>
  <si>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</si>
  <si>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</si>
  <si>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</si>
  <si>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</si>
  <si>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</si>
  <si>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</si>
  <si>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</si>
  <si>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</si>
  <si>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</si>
  <si>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</si>
  <si>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</si>
  <si>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</si>
  <si>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</si>
  <si>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</si>
  <si>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</si>
  <si>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</si>
  <si>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</si>
  <si>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</si>
  <si>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</si>
  <si>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</si>
  <si>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</si>
  <si>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</si>
  <si>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</si>
  <si>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</si>
  <si>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</si>
  <si>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</si>
  <si>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</si>
  <si>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</si>
  <si>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</si>
  <si>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</si>
  <si>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</si>
  <si>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</si>
  <si>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</si>
  <si>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</si>
  <si>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</si>
  <si>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</si>
  <si>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</si>
  <si>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</si>
  <si>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</si>
  <si>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</si>
  <si>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</si>
  <si>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</si>
  <si>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</si>
  <si>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</si>
  <si>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</si>
  <si>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</si>
  <si>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</si>
  <si>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</si>
  <si>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</si>
  <si>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</si>
  <si>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</si>
  <si>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</si>
  <si>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</si>
  <si>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</si>
  <si>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</si>
  <si>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</si>
  <si>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</si>
  <si>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</si>
  <si>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</si>
  <si>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</si>
  <si>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</si>
  <si>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</si>
  <si>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</si>
  <si>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</si>
  <si>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</si>
  <si>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</si>
  <si>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</si>
  <si>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</si>
  <si>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</si>
  <si>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</si>
  <si>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</si>
  <si>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</si>
  <si>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</si>
  <si>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</si>
  <si>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</si>
  <si>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</si>
  <si>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</si>
  <si>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</si>
  <si>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</si>
  <si>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</si>
  <si>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</si>
  <si>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</si>
  <si>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</si>
  <si>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</si>
  <si>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</si>
  <si>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</si>
  <si>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</si>
  <si>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</si>
  <si>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</si>
  <si>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</si>
  <si>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</si>
  <si>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</si>
  <si>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</si>
  <si>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</si>
  <si>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</si>
  <si>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</si>
  <si>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</si>
  <si>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</si>
  <si>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</si>
  <si>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</si>
  <si>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</si>
  <si>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</si>
  <si>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</si>
  <si>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</si>
  <si>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</si>
  <si>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</si>
  <si>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</si>
  <si>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</si>
  <si>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</si>
  <si>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</si>
  <si>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</si>
  <si>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</si>
  <si>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</si>
  <si>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</si>
  <si>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</si>
  <si>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</si>
  <si>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</si>
  <si>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</si>
  <si>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</si>
  <si>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</si>
  <si>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</si>
  <si>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</si>
  <si>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</si>
  <si>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</si>
  <si>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</si>
  <si>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</si>
  <si>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</si>
  <si>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</si>
  <si>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</si>
  <si>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</si>
  <si>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</si>
  <si>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</si>
  <si>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</si>
  <si>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</si>
  <si>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</si>
  <si>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</si>
  <si>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</si>
  <si>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</si>
  <si>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</si>
  <si>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</si>
  <si>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</si>
  <si>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</si>
  <si>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</si>
  <si>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</si>
  <si>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</si>
  <si>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</si>
  <si>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</si>
  <si>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</si>
  <si>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</si>
  <si>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</si>
  <si>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</si>
  <si>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</si>
  <si>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</si>
  <si>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</si>
  <si>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</si>
  <si>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</si>
  <si>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</si>
  <si>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</si>
  <si>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</si>
  <si>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</si>
  <si>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</si>
  <si>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</si>
  <si>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</si>
  <si>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</si>
  <si>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</si>
  <si>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</si>
  <si>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</si>
  <si>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</si>
  <si>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</si>
  <si>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</si>
  <si>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</si>
  <si>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</si>
  <si>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</si>
  <si>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</si>
  <si>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</si>
  <si>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</si>
  <si>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</si>
  <si>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</si>
  <si>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</si>
  <si>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</si>
  <si>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</si>
  <si>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</si>
  <si>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</si>
  <si>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</si>
  <si>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</si>
  <si>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</si>
  <si>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</si>
  <si>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</si>
  <si>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</si>
  <si>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</si>
  <si>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</si>
  <si>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</si>
  <si>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</si>
  <si>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</si>
  <si>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</si>
  <si>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</si>
  <si>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</si>
  <si>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</si>
  <si>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</si>
  <si>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</si>
  <si>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</si>
  <si>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</si>
  <si>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</si>
  <si>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</si>
  <si>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</si>
  <si>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</si>
  <si>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</si>
  <si>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</si>
  <si>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</si>
  <si>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</si>
  <si>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</si>
  <si>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</si>
  <si>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</si>
  <si>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</si>
  <si>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</si>
  <si>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</si>
  <si>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</si>
  <si>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</si>
  <si>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</si>
  <si>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</si>
  <si>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</si>
  <si>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</si>
  <si>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</si>
  <si>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</si>
  <si>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</si>
  <si>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</si>
  <si>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</si>
  <si>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</si>
  <si>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</si>
  <si>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</si>
  <si>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</si>
  <si>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</si>
  <si>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</si>
  <si>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</si>
  <si>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</si>
  <si>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</si>
  <si>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</si>
  <si>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</si>
  <si>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</si>
  <si>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</si>
  <si>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</si>
  <si>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</si>
  <si>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</si>
  <si>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</si>
  <si>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</si>
  <si>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</si>
  <si>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</si>
  <si>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</si>
  <si>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</si>
  <si>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</si>
  <si>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</si>
  <si>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</si>
  <si>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</si>
  <si>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</si>
  <si>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</si>
  <si>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</si>
  <si>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</si>
  <si>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</si>
  <si>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</si>
  <si>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</si>
  <si>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</si>
  <si>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</si>
  <si>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</si>
  <si>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</si>
  <si>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</si>
  <si>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</si>
  <si>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</si>
  <si>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</si>
  <si>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</si>
  <si>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</si>
  <si>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</si>
  <si>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</si>
  <si>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</si>
  <si>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</si>
  <si>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</si>
  <si>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</si>
  <si>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</si>
  <si>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</si>
  <si>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</si>
  <si>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</si>
  <si>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</si>
  <si>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</si>
  <si>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</si>
  <si>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</si>
  <si>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</si>
  <si>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</si>
  <si>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</si>
  <si>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</si>
  <si>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</si>
  <si>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</si>
  <si>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</si>
  <si>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</si>
  <si>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</si>
  <si>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</si>
  <si>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</si>
  <si>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</si>
  <si>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</si>
  <si>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</si>
  <si>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</si>
  <si>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</si>
  <si>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</si>
  <si>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</si>
  <si>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</si>
  <si>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</si>
  <si>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</si>
  <si>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</si>
  <si>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</si>
  <si>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</si>
  <si>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</si>
  <si>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</si>
  <si>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</si>
  <si>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</si>
  <si>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</si>
  <si>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</si>
  <si>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</si>
  <si>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</si>
  <si>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</si>
  <si>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</si>
  <si>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</si>
  <si>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</si>
  <si>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</si>
  <si>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</si>
  <si>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</si>
  <si>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</si>
  <si>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</si>
  <si>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</si>
  <si>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</si>
  <si>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</si>
  <si>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</si>
  <si>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</si>
  <si>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</si>
  <si>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</si>
  <si>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</si>
  <si>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</si>
  <si>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</si>
  <si>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</si>
  <si>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</si>
  <si>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</si>
  <si>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</si>
  <si>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</si>
  <si>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</si>
  <si>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</si>
  <si>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</si>
  <si>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</si>
  <si>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</si>
  <si>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</si>
  <si>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</si>
  <si>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</si>
  <si>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</si>
  <si>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</si>
  <si>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</si>
  <si>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</si>
  <si>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</si>
  <si>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</si>
  <si>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</si>
  <si>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</si>
  <si>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</si>
  <si>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</si>
  <si>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</si>
  <si>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</si>
  <si>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</si>
  <si>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</si>
  <si>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</si>
  <si>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</si>
  <si>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</si>
  <si>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</si>
  <si>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</si>
  <si>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</si>
  <si>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</si>
  <si>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</si>
  <si>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</si>
  <si>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</si>
  <si>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</si>
  <si>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</si>
  <si>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</si>
  <si>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</si>
  <si>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</si>
  <si>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</si>
  <si>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</si>
  <si>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</si>
  <si>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</si>
  <si>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</si>
  <si>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</si>
  <si>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</si>
  <si>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</si>
  <si>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</si>
  <si>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</si>
  <si>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</si>
  <si>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</si>
  <si>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</si>
  <si>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</si>
  <si>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</si>
  <si>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</si>
  <si>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</si>
  <si>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</si>
  <si>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</si>
  <si>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</si>
  <si>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</si>
  <si>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</si>
  <si>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</si>
  <si>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</si>
  <si>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</si>
  <si>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</si>
  <si>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</si>
  <si>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</si>
  <si>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</si>
  <si>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</si>
  <si>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</si>
  <si>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</si>
  <si>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</si>
  <si>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</si>
  <si>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</si>
  <si>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</si>
  <si>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</si>
  <si>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</si>
  <si>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</si>
  <si>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</si>
  <si>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</si>
  <si>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</si>
  <si>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</si>
  <si>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</si>
  <si>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</si>
  <si>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</si>
  <si>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</si>
  <si>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</si>
  <si>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</si>
  <si>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</si>
  <si>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</si>
  <si>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</si>
  <si>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</si>
  <si>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</si>
  <si>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</si>
  <si>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</si>
  <si>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</si>
  <si>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</si>
  <si>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</si>
  <si>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</si>
  <si>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</si>
  <si>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</si>
  <si>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</si>
  <si>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</si>
  <si>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</si>
  <si>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</si>
  <si>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</si>
  <si>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</si>
  <si>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</si>
  <si>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</si>
  <si>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</si>
  <si>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</si>
  <si>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</si>
  <si>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</si>
  <si>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</si>
  <si>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</si>
  <si>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</si>
  <si>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</si>
  <si>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</si>
  <si>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</si>
  <si>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</si>
  <si>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</si>
  <si>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</si>
  <si>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</si>
  <si>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</si>
  <si>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</si>
  <si>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</si>
  <si>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</si>
  <si>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</si>
  <si>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</si>
  <si>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</si>
  <si>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</si>
  <si>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</si>
  <si>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</si>
  <si>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</si>
  <si>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</si>
  <si>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</si>
  <si>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</si>
  <si>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</si>
  <si>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</si>
  <si>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</si>
  <si>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</si>
  <si>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</si>
  <si>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</si>
  <si>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</si>
  <si>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</si>
  <si>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</si>
  <si>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</si>
  <si>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</si>
  <si>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</si>
  <si>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</si>
  <si>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</si>
  <si>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</si>
  <si>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</si>
  <si>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</si>
  <si>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</si>
  <si>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</si>
  <si>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</si>
  <si>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</si>
  <si>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</si>
  <si>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</si>
  <si>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</si>
  <si>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</si>
  <si>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</si>
  <si>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</si>
  <si>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</si>
  <si>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</si>
  <si>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</si>
  <si>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</si>
  <si>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</si>
  <si>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</si>
  <si>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</si>
  <si>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</si>
  <si>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</si>
  <si>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</si>
  <si>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</si>
  <si>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</si>
  <si>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</si>
  <si>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</si>
  <si>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</si>
  <si>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</si>
  <si>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</si>
  <si>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</si>
  <si>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</si>
  <si>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</si>
  <si>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</si>
  <si>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</si>
  <si>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</si>
  <si>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</si>
  <si>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</si>
  <si>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</si>
  <si>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</si>
  <si>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</si>
  <si>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</si>
  <si>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</si>
  <si>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</si>
  <si>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</si>
  <si>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</si>
  <si>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</si>
  <si>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</si>
  <si>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</si>
  <si>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</si>
  <si>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</si>
  <si>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</si>
  <si>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</si>
  <si>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</si>
  <si>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</si>
  <si>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</si>
  <si>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</si>
  <si>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</si>
  <si>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</si>
  <si>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</si>
  <si>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</si>
  <si>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</si>
  <si>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</si>
  <si>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</si>
  <si>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</si>
  <si>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</si>
  <si>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</si>
  <si>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</si>
  <si>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</si>
  <si>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</si>
  <si>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</si>
  <si>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</si>
  <si>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</si>
  <si>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</si>
  <si>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</si>
  <si>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</si>
  <si>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</si>
  <si>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</si>
  <si>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</si>
  <si>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</si>
  <si>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</si>
  <si>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</si>
  <si>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</si>
  <si>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</si>
  <si>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</si>
  <si>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</si>
  <si>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</si>
  <si>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</si>
  <si>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</si>
  <si>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</si>
  <si>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</si>
  <si>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</si>
  <si>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</si>
  <si>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</si>
  <si>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</si>
  <si>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</si>
  <si>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</si>
  <si>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</si>
  <si>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</si>
  <si>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</si>
  <si>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</si>
  <si>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</si>
  <si>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</si>
  <si>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</si>
  <si>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</si>
  <si>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</si>
  <si>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</si>
  <si>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</si>
  <si>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</si>
  <si>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</si>
  <si>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</si>
  <si>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</si>
  <si>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</si>
  <si>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</si>
  <si>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</si>
  <si>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</si>
  <si>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</si>
  <si>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</si>
  <si>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</si>
  <si>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</si>
  <si>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</si>
  <si>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</si>
  <si>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</si>
  <si>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</si>
  <si>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</si>
  <si>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</si>
  <si>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</si>
  <si>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</si>
  <si>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</si>
  <si>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</si>
  <si>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</si>
  <si>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</si>
  <si>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</si>
  <si>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</si>
  <si>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</si>
  <si>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</si>
  <si>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</si>
  <si>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</si>
  <si>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</si>
  <si>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</si>
  <si>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</si>
  <si>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</si>
  <si>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</si>
  <si>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</si>
  <si>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</si>
  <si>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</si>
  <si>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</si>
  <si>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</si>
  <si>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</si>
  <si>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</si>
  <si>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</si>
  <si>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</si>
  <si>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</si>
  <si>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</si>
  <si>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</si>
  <si>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</si>
  <si>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</si>
  <si>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</si>
  <si>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</si>
  <si>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</si>
  <si>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</si>
  <si>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</si>
  <si>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</si>
  <si>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</si>
  <si>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</si>
  <si>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</si>
  <si>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</si>
  <si>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</si>
  <si>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</si>
  <si>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</si>
  <si>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</si>
  <si>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</si>
  <si>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</si>
  <si>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</si>
  <si>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</si>
  <si>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</si>
  <si>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</si>
  <si>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</si>
  <si>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</si>
  <si>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</si>
  <si>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</si>
  <si>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</si>
  <si>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</si>
  <si>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</si>
  <si>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</si>
  <si>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</si>
  <si>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</si>
  <si>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</si>
  <si>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</si>
  <si>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</si>
  <si>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</si>
  <si>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</si>
  <si>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</si>
  <si>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</si>
  <si>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</si>
  <si>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</si>
  <si>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</si>
  <si>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</si>
  <si>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</si>
  <si>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</si>
  <si>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</si>
  <si>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</si>
  <si>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</si>
  <si>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</si>
  <si>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</si>
  <si>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</si>
  <si>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</si>
  <si>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</si>
  <si>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</si>
  <si>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</si>
  <si>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</si>
  <si>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</si>
  <si>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</si>
  <si>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</si>
  <si>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</si>
  <si>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</si>
  <si>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</si>
  <si>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</si>
  <si>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</si>
  <si>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</si>
  <si>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</si>
  <si>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</si>
  <si>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</si>
  <si>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</si>
  <si>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</si>
  <si>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</si>
  <si>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</si>
  <si>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</si>
  <si>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</si>
  <si>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</si>
  <si>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</si>
  <si>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</si>
  <si>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</si>
  <si>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</si>
  <si>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</si>
  <si>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</si>
  <si>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</si>
  <si>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</si>
  <si>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</si>
  <si>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</si>
  <si>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</si>
  <si>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</si>
  <si>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</si>
  <si>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</si>
  <si>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</si>
  <si>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</si>
  <si>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</si>
  <si>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</si>
  <si>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</si>
  <si>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</si>
  <si>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</si>
  <si>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</si>
  <si>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</si>
  <si>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</si>
  <si>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</si>
  <si>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</si>
  <si>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</si>
  <si>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</si>
  <si>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</si>
  <si>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</si>
  <si>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</si>
  <si>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</si>
  <si>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</si>
  <si>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</si>
  <si>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</si>
  <si>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</si>
  <si>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</si>
  <si>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</si>
  <si>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</si>
  <si>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</si>
  <si>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</si>
  <si>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</si>
  <si>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</si>
  <si>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</si>
  <si>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</si>
  <si>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</si>
  <si>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</si>
  <si>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</si>
  <si>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</si>
  <si>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</si>
  <si>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</si>
  <si>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</si>
  <si>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</si>
  <si>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</si>
  <si>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</si>
  <si>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</si>
  <si>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</si>
  <si>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</si>
  <si>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</si>
  <si>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</si>
  <si>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</si>
  <si>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</si>
  <si>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</si>
  <si>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</si>
  <si>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</si>
  <si>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</si>
  <si>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</si>
  <si>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</si>
  <si>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</si>
  <si>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</si>
  <si>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</si>
  <si>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</si>
  <si>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</si>
  <si>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</si>
  <si>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</si>
  <si>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</si>
  <si>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</si>
  <si>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</si>
  <si>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</si>
  <si>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</si>
  <si>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</si>
  <si>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</si>
  <si>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</si>
  <si>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</si>
  <si>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</si>
  <si>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</si>
  <si>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</si>
  <si>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</si>
  <si>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</si>
  <si>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</si>
  <si>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</si>
  <si>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</si>
  <si>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</si>
  <si>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</si>
  <si>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</si>
  <si>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</si>
  <si>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</si>
  <si>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</si>
  <si>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</si>
  <si>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</si>
  <si>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</si>
  <si>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</si>
  <si>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</si>
  <si>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</si>
  <si>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</si>
  <si>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</si>
  <si>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</si>
  <si>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</si>
  <si>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</si>
  <si>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</si>
  <si>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</si>
  <si>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</si>
  <si>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</si>
  <si>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</si>
  <si>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</si>
  <si>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</si>
  <si>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</si>
  <si>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</si>
  <si>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</si>
  <si>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</si>
  <si>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</si>
  <si>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</si>
  <si>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</si>
  <si>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</si>
  <si>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</si>
  <si>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</si>
  <si>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</si>
  <si>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</si>
  <si>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</si>
  <si>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</si>
  <si>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</si>
  <si>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</si>
  <si>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</si>
  <si>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</si>
  <si>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</si>
  <si>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</si>
  <si>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</si>
  <si>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</si>
  <si>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</si>
  <si>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</si>
  <si>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</si>
  <si>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</si>
  <si>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</si>
  <si>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</si>
  <si>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</si>
  <si>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</si>
  <si>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</si>
  <si>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</si>
  <si>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</si>
  <si>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</si>
  <si>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</si>
  <si>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</si>
  <si>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</si>
  <si>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</si>
  <si>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</si>
  <si>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</si>
  <si>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</si>
  <si>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</si>
  <si>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</si>
  <si>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</si>
  <si>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</si>
  <si>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</si>
  <si>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</si>
  <si>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</si>
  <si>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</si>
  <si>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</si>
  <si>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</si>
  <si>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</si>
  <si>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</si>
  <si>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</si>
  <si>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</si>
  <si>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</si>
  <si>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</si>
  <si>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</si>
  <si>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</si>
  <si>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</si>
  <si>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</si>
  <si>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</si>
  <si>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</si>
  <si>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</si>
  <si>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</si>
  <si>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</si>
  <si>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</si>
  <si>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</si>
  <si>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</si>
  <si>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</si>
  <si>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</si>
  <si>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</si>
  <si>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</si>
  <si>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</si>
  <si>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</si>
  <si>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</si>
  <si>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</si>
  <si>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</si>
  <si>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</si>
  <si>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</si>
  <si>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</si>
  <si>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</si>
  <si>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</si>
  <si>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</si>
  <si>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</si>
  <si>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</si>
  <si>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</si>
  <si>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</si>
  <si>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</si>
  <si>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</si>
  <si>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</si>
  <si>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</si>
  <si>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</si>
  <si>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</si>
  <si>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</si>
  <si>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</si>
  <si>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</si>
  <si>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</si>
  <si>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</si>
  <si>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</si>
  <si>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</si>
  <si>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</si>
  <si>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</si>
  <si>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</si>
  <si>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</si>
  <si>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</si>
  <si>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</si>
  <si>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</si>
  <si>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</si>
  <si>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</si>
  <si>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</si>
  <si>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</si>
  <si>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</si>
  <si>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</si>
  <si>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</si>
  <si>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</si>
  <si>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</si>
  <si>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</si>
  <si>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</si>
  <si>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</si>
  <si>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</si>
  <si>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</si>
  <si>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</si>
  <si>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</si>
  <si>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</si>
  <si>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</si>
  <si>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</si>
  <si>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</si>
  <si>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</si>
  <si>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</si>
  <si>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</si>
  <si>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</si>
  <si>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</si>
  <si>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</si>
  <si>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</si>
  <si>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</si>
  <si>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</si>
  <si>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</si>
  <si>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</si>
  <si>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</si>
  <si>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</si>
  <si>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</si>
  <si>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</si>
  <si>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</si>
  <si>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</si>
  <si>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</si>
  <si>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</si>
  <si>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</si>
  <si>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</si>
  <si>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</si>
  <si>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</si>
  <si>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</si>
  <si>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</si>
  <si>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</si>
  <si>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</si>
  <si>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</si>
  <si>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</si>
  <si>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</si>
  <si>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</si>
  <si>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</si>
  <si>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</si>
  <si>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</si>
  <si>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</si>
  <si>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</si>
  <si>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</si>
  <si>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</si>
  <si>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</si>
  <si>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</si>
  <si>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</si>
  <si>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</si>
  <si>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</si>
  <si>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</si>
  <si>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</si>
  <si>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</si>
  <si>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</si>
  <si>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</si>
  <si>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</si>
  <si>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</si>
  <si>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</si>
  <si>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</si>
  <si>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</si>
  <si>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</si>
  <si>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</si>
  <si>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</si>
  <si>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</si>
  <si>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</si>
  <si>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</si>
  <si>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</si>
  <si>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</si>
  <si>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</si>
  <si>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</si>
  <si>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</si>
  <si>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</si>
  <si>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</si>
  <si>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</si>
  <si>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</si>
  <si>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</si>
  <si>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</si>
  <si>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</si>
  <si>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</si>
  <si>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</si>
  <si>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</si>
  <si>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</si>
  <si>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</si>
  <si>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</si>
  <si>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</si>
  <si>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</si>
  <si>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</si>
  <si>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</si>
  <si>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</si>
  <si>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</si>
  <si>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</si>
  <si>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</si>
  <si>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</si>
  <si>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</si>
  <si>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</si>
  <si>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</si>
  <si>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</si>
  <si>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</si>
  <si>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</si>
  <si>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</si>
  <si>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</si>
  <si>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</si>
  <si>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</si>
  <si>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</si>
  <si>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</si>
  <si>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</si>
  <si>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</si>
  <si>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</si>
  <si>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</si>
  <si>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</si>
  <si>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</si>
  <si>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</si>
  <si>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</si>
  <si>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</si>
  <si>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</si>
  <si>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</si>
  <si>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</si>
  <si>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</si>
  <si>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</si>
  <si>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</si>
  <si>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</si>
  <si>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</si>
  <si>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</si>
  <si>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</si>
  <si>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</si>
  <si>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</si>
  <si>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</si>
  <si>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</si>
  <si>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</si>
  <si>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</si>
  <si>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</si>
  <si>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</si>
  <si>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</si>
  <si>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</si>
  <si>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</si>
  <si>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</si>
  <si>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</si>
  <si>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</si>
  <si>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</si>
  <si>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</si>
  <si>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</si>
  <si>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</si>
  <si>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</si>
  <si>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</si>
  <si>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</si>
  <si>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</si>
  <si>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</si>
  <si>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</si>
  <si>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</si>
  <si>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</si>
  <si>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</si>
  <si>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</si>
  <si>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</si>
  <si>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</si>
  <si>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</si>
  <si>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</si>
  <si>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</si>
  <si>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</si>
  <si>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</si>
  <si>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</si>
  <si>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</si>
  <si>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</si>
  <si>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</si>
  <si>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</si>
  <si>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</si>
  <si>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</si>
  <si>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</si>
  <si>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</si>
  <si>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</si>
  <si>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</si>
  <si>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</si>
  <si>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</si>
  <si>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</si>
  <si>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</si>
  <si>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</si>
  <si>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</si>
  <si>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</si>
  <si>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</si>
  <si>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</si>
  <si>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</si>
  <si>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</si>
  <si>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</si>
  <si>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</si>
  <si>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</si>
  <si>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</si>
  <si>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</si>
  <si>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</si>
  <si>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</si>
  <si>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</si>
  <si>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</si>
  <si>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</si>
  <si>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</si>
  <si>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</si>
  <si>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</si>
  <si>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</si>
  <si>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</si>
  <si>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</si>
  <si>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</si>
  <si>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</si>
  <si>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</si>
  <si>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</si>
  <si>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</si>
  <si>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</si>
  <si>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</si>
  <si>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</si>
  <si>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</si>
  <si>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</si>
  <si>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</si>
  <si>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</si>
  <si>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</si>
  <si>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</si>
  <si>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</si>
  <si>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</si>
  <si>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</si>
  <si>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</si>
  <si>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</si>
  <si>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</si>
  <si>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</si>
  <si>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</si>
  <si>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</si>
  <si>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</si>
  <si>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</si>
  <si>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</si>
  <si>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</si>
  <si>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</si>
  <si>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</si>
  <si>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</si>
  <si>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</si>
  <si>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</si>
  <si>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</si>
  <si>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</si>
  <si>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</si>
  <si>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</si>
  <si>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</si>
  <si>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</si>
  <si>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</si>
  <si>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</si>
  <si>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</si>
  <si>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</si>
  <si>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</si>
  <si>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</si>
  <si>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</si>
  <si>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</si>
  <si>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</si>
  <si>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</si>
  <si>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</si>
  <si>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</si>
  <si>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</si>
  <si>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</si>
  <si>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</si>
  <si>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</si>
  <si>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</si>
  <si>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</si>
  <si>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</si>
  <si>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</si>
  <si>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</si>
  <si>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</si>
  <si>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</si>
  <si>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</si>
  <si>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</si>
  <si>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</si>
  <si>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</si>
  <si>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</si>
  <si>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</si>
  <si>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</si>
  <si>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</si>
  <si>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</si>
  <si>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</si>
  <si>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</si>
  <si>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</si>
  <si>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</si>
  <si>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</si>
  <si>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</si>
  <si>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</si>
  <si>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</si>
  <si>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</si>
  <si>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</si>
  <si>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</si>
  <si>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</si>
  <si>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</si>
  <si>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</si>
  <si>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</si>
  <si>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</si>
  <si>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</si>
  <si>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</si>
  <si>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</si>
  <si>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</si>
  <si>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</si>
  <si>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</si>
  <si>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</si>
  <si>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</si>
  <si>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</si>
  <si>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</si>
  <si>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</si>
  <si>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</si>
  <si>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</si>
  <si>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</si>
  <si>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</si>
  <si>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</si>
  <si>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</si>
  <si>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</si>
  <si>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</si>
  <si>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</si>
  <si>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</si>
  <si>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</si>
  <si>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</si>
  <si>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</si>
  <si>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</si>
  <si>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</si>
  <si>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</si>
  <si>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</si>
  <si>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</si>
  <si>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</si>
  <si>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</si>
  <si>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</si>
  <si>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</si>
  <si>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</si>
  <si>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</si>
  <si>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</si>
  <si>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</si>
  <si>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</si>
  <si>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</si>
  <si>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</si>
  <si>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</si>
  <si>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</si>
  <si>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</si>
  <si>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</si>
  <si>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</si>
  <si>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</si>
  <si>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</si>
  <si>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</si>
  <si>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</si>
  <si>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</si>
  <si>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</si>
  <si>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</si>
  <si>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</si>
  <si>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</si>
  <si>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</si>
  <si>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</si>
  <si>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</si>
  <si>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</si>
  <si>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</si>
  <si>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</si>
  <si>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</si>
  <si>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</si>
  <si>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</si>
  <si>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</si>
  <si>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</si>
  <si>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</si>
  <si>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</si>
  <si>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</si>
  <si>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</si>
  <si>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</si>
  <si>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</si>
  <si>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</si>
  <si>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</si>
  <si>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</si>
  <si>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</si>
  <si>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</si>
  <si>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</si>
  <si>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</si>
  <si>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</si>
  <si>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</si>
  <si>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</si>
  <si>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</si>
  <si>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</si>
  <si>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</si>
  <si>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</si>
  <si>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</si>
  <si>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</si>
  <si>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</si>
  <si>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</si>
  <si>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</si>
  <si>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</si>
  <si>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</si>
  <si>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</si>
  <si>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</si>
  <si>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</si>
  <si>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</si>
  <si>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</si>
  <si>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</si>
  <si>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</si>
  <si>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</si>
  <si>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</si>
  <si>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</si>
  <si>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</si>
  <si>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</si>
  <si>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</si>
  <si>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</si>
  <si>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</si>
  <si>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</si>
  <si>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</si>
  <si>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</si>
  <si>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</si>
  <si>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</si>
  <si>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</si>
  <si>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</si>
  <si>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</si>
  <si>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</si>
  <si>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</si>
  <si>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</si>
  <si>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</si>
  <si>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</si>
  <si>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</si>
  <si>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</si>
  <si>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</si>
  <si>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</si>
  <si>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</si>
  <si>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</si>
  <si>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</si>
  <si>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</si>
  <si>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</si>
  <si>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</si>
  <si>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</si>
  <si>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</si>
  <si>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</si>
  <si>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</si>
  <si>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</si>
  <si>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</si>
  <si>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</si>
  <si>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</si>
  <si>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</si>
  <si>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</si>
  <si>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</si>
  <si>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</si>
  <si>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</si>
  <si>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</si>
  <si>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</si>
  <si>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</si>
  <si>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</si>
  <si>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</si>
  <si>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</si>
  <si>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</si>
  <si>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</si>
  <si>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</si>
  <si>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</si>
  <si>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</si>
  <si>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</si>
  <si>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</si>
  <si>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</si>
  <si>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</si>
  <si>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</si>
  <si>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</si>
  <si>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</si>
  <si>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</si>
  <si>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</si>
  <si>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</si>
  <si>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</si>
  <si>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</si>
  <si>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</si>
  <si>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</si>
  <si>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</si>
  <si>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</si>
  <si>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</si>
  <si>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</si>
  <si>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</si>
  <si>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</si>
  <si>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</si>
  <si>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</si>
  <si>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</si>
  <si>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</si>
  <si>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</si>
  <si>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</si>
  <si>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</si>
  <si>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</si>
  <si>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</si>
  <si>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</si>
  <si>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</si>
  <si>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</si>
  <si>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</si>
  <si>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</si>
  <si>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</si>
  <si>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</si>
  <si>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</si>
  <si>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</si>
  <si>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</si>
  <si>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</si>
  <si>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</si>
  <si>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</si>
  <si>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</si>
  <si>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</si>
  <si>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</si>
  <si>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</si>
  <si>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</si>
  <si>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</si>
  <si>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</si>
  <si>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</si>
  <si>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</si>
  <si>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</si>
  <si>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</si>
  <si>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</si>
  <si>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</si>
  <si>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</si>
  <si>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</si>
  <si>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</si>
  <si>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</si>
  <si>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</si>
  <si>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</si>
  <si>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</si>
  <si>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</si>
  <si>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</si>
  <si>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</si>
  <si>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</si>
  <si>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</si>
  <si>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</si>
  <si>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</si>
  <si>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</si>
  <si>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</si>
  <si>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</si>
  <si>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</si>
  <si>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</si>
  <si>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</si>
  <si>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</si>
  <si>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</si>
  <si>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</si>
  <si>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</si>
  <si>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</si>
  <si>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</si>
  <si>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</si>
  <si>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</si>
  <si>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</si>
  <si>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</si>
  <si>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</si>
  <si>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</si>
  <si>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</si>
  <si>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</si>
  <si>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</si>
  <si>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</si>
  <si>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</si>
  <si>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</si>
  <si>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</si>
  <si>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</si>
  <si>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</si>
  <si>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</si>
  <si>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</si>
  <si>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</si>
  <si>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</si>
  <si>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</si>
  <si>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</si>
  <si>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</si>
  <si>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</si>
  <si>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</si>
  <si>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</si>
  <si>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</si>
  <si>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</si>
  <si>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</si>
  <si>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</si>
  <si>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</si>
  <si>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</si>
  <si>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</si>
  <si>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</si>
  <si>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</si>
  <si>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</si>
  <si>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</si>
  <si>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</si>
  <si>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</si>
  <si>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</si>
  <si>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</si>
  <si>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</si>
  <si>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</si>
  <si>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</si>
  <si>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</si>
  <si>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</si>
  <si>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</si>
  <si>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</si>
  <si>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</si>
  <si>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</si>
  <si>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</si>
  <si>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</si>
  <si>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</si>
  <si>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</si>
  <si>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</si>
  <si>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</si>
  <si>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</si>
  <si>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</si>
  <si>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</si>
  <si>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</si>
  <si>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</si>
  <si>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</si>
  <si>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</si>
  <si>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</si>
  <si>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</si>
  <si>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</si>
  <si>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</si>
  <si>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</si>
  <si>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</si>
  <si>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</si>
  <si>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</si>
  <si>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</si>
  <si>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</si>
  <si>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</si>
  <si>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</si>
  <si>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</si>
  <si>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</si>
  <si>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</si>
  <si>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</si>
  <si>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</si>
  <si>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</si>
  <si>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</si>
  <si>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</si>
  <si>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</si>
  <si>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</si>
  <si>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</si>
  <si>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</si>
  <si>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</si>
  <si>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</si>
  <si>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</si>
  <si>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</si>
  <si>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</si>
  <si>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</si>
  <si>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</si>
  <si>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</si>
  <si>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</si>
  <si>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</si>
  <si>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</si>
  <si>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</si>
  <si>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</si>
  <si>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</si>
  <si>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</si>
  <si>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</si>
  <si>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</si>
  <si>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</si>
  <si>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</si>
  <si>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</si>
  <si>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</si>
  <si>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</si>
  <si>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</si>
  <si>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</si>
  <si>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</si>
  <si>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</si>
  <si>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</si>
  <si>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</si>
  <si>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</si>
  <si>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</si>
  <si>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</si>
  <si>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</si>
  <si>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</si>
  <si>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</si>
  <si>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</si>
  <si>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</si>
  <si>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</si>
  <si>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</si>
  <si>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</si>
  <si>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</si>
  <si>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</si>
  <si>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</si>
  <si>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</si>
  <si>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</si>
  <si>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</si>
  <si>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</si>
  <si>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</si>
  <si>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</si>
  <si>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</si>
  <si>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</si>
  <si>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</si>
  <si>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</si>
  <si>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</si>
  <si>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</si>
  <si>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</si>
  <si>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</si>
  <si>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</si>
  <si>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</si>
  <si>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</si>
  <si>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</si>
  <si>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</si>
  <si>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</si>
  <si>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</si>
  <si>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</si>
  <si>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</si>
  <si>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</si>
  <si>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</si>
  <si>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</si>
  <si>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</si>
  <si>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</si>
  <si>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</si>
  <si>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</si>
  <si>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</si>
  <si>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</si>
  <si>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</si>
  <si>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</si>
  <si>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</si>
  <si>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</si>
  <si>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</si>
  <si>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</si>
  <si>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</si>
  <si>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</si>
  <si>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</si>
  <si>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</si>
  <si>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</si>
  <si>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</si>
  <si>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</si>
  <si>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</si>
  <si>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</si>
  <si>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</si>
  <si>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</si>
  <si>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</si>
  <si>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</si>
  <si>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</si>
  <si>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</si>
  <si>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</si>
  <si>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</si>
  <si>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</si>
  <si>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</si>
  <si>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</si>
  <si>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</si>
  <si>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</si>
  <si>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</si>
  <si>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</si>
  <si>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</si>
  <si>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</si>
  <si>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</si>
  <si>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</si>
  <si>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</si>
  <si>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</si>
  <si>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</si>
  <si>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</si>
  <si>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</si>
  <si>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</si>
  <si>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</si>
  <si>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</si>
  <si>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</si>
  <si>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</si>
  <si>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</si>
  <si>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</si>
  <si>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</si>
  <si>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</si>
  <si>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</si>
  <si>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</si>
  <si>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</si>
  <si>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</si>
  <si>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</si>
  <si>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</si>
  <si>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</si>
  <si>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</si>
  <si>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</si>
  <si>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</si>
  <si>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</si>
  <si>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</si>
  <si>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</si>
  <si>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</si>
  <si>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</si>
  <si>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</si>
  <si>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</si>
  <si>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</si>
  <si>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</si>
  <si>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</si>
  <si>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</si>
  <si>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</si>
  <si>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</si>
  <si>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</si>
  <si>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</si>
  <si>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</si>
  <si>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</si>
  <si>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</si>
  <si>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</si>
  <si>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</si>
  <si>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</si>
  <si>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</si>
  <si>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</si>
  <si>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</si>
  <si>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</si>
  <si>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</si>
  <si>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</si>
  <si>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</si>
  <si>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</si>
  <si>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</si>
  <si>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</si>
  <si>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</si>
  <si>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</si>
  <si>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</si>
  <si>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</si>
  <si>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</si>
  <si>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</si>
  <si>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</si>
  <si>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</si>
  <si>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</si>
  <si>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</si>
  <si>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</si>
  <si>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</si>
  <si>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</si>
  <si>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</si>
  <si>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</si>
  <si>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</si>
  <si>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</si>
  <si>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</si>
  <si>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</si>
  <si>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</si>
  <si>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</si>
  <si>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</si>
  <si>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</si>
  <si>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</si>
  <si>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</si>
  <si>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</si>
  <si>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</si>
  <si>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</si>
  <si>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</si>
  <si>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</si>
  <si>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</si>
  <si>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</si>
  <si>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</si>
  <si>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</si>
  <si>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</si>
  <si>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</si>
  <si>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</si>
  <si>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</si>
  <si>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</si>
  <si>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</si>
  <si>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</si>
  <si>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</si>
  <si>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</si>
  <si>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</si>
  <si>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</si>
  <si>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</si>
  <si>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</si>
  <si>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</si>
  <si>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</si>
  <si>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</si>
  <si>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</si>
  <si>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</si>
  <si>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</si>
  <si>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</si>
  <si>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</si>
  <si>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</si>
  <si>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</si>
  <si>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</si>
  <si>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</si>
  <si>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</si>
  <si>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</si>
  <si>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</si>
  <si>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</si>
  <si>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</si>
  <si>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</si>
  <si>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</si>
  <si>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</si>
  <si>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</si>
  <si>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</si>
  <si>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</si>
  <si>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</si>
  <si>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</si>
  <si>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</si>
  <si>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</si>
  <si>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</si>
  <si>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</si>
  <si>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</si>
  <si>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</si>
  <si>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</si>
  <si>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</si>
  <si>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</si>
  <si>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</si>
  <si>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</si>
  <si>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</si>
  <si>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</si>
  <si>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</si>
  <si>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</si>
  <si>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</si>
  <si>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</si>
  <si>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</si>
  <si>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</si>
  <si>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</si>
  <si>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</si>
  <si>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</si>
  <si>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</si>
  <si>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</si>
  <si>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</si>
  <si>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</si>
  <si>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</si>
  <si>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</si>
  <si>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</si>
  <si>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</si>
  <si>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</si>
  <si>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</si>
  <si>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</si>
  <si>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</si>
  <si>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</si>
  <si>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</si>
  <si>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</si>
  <si>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</si>
  <si>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</si>
  <si>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</si>
  <si>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</si>
  <si>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</si>
  <si>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</si>
  <si>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</si>
  <si>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</si>
  <si>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</si>
  <si>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</si>
  <si>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</si>
  <si>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</si>
  <si>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</si>
  <si>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</si>
  <si>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</si>
  <si>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</si>
  <si>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</si>
  <si>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</si>
  <si>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</si>
  <si>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</si>
  <si>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</si>
  <si>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</si>
  <si>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</si>
  <si>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</si>
  <si>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</si>
  <si>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</si>
  <si>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</si>
  <si>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</si>
  <si>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</si>
  <si>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</si>
  <si>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</si>
  <si>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</si>
  <si>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</si>
  <si>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</si>
  <si>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</si>
  <si>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</si>
  <si>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</si>
  <si>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</si>
  <si>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</si>
  <si>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</si>
  <si>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</si>
  <si>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</si>
  <si>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</si>
  <si>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</si>
  <si>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</si>
  <si>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</si>
  <si>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</si>
  <si>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</si>
  <si>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</si>
  <si>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</si>
  <si>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</si>
  <si>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</si>
  <si>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</si>
  <si>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</si>
  <si>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</si>
  <si>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</si>
  <si>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</si>
  <si>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</si>
  <si>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</si>
  <si>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</si>
  <si>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</si>
  <si>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</si>
  <si>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</si>
  <si>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</si>
  <si>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</si>
  <si>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</si>
  <si>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</si>
  <si>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</si>
  <si>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</si>
  <si>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</si>
  <si>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</si>
  <si>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</si>
  <si>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</si>
  <si>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</si>
  <si>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</si>
  <si>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</si>
  <si>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</si>
  <si>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</si>
  <si>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</si>
  <si>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</si>
  <si>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</si>
  <si>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</si>
  <si>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</si>
  <si>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</si>
  <si>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</si>
  <si>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</si>
  <si>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</si>
  <si>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</si>
  <si>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</si>
  <si>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</si>
  <si>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</si>
  <si>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</si>
  <si>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</si>
  <si>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</si>
  <si>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</si>
  <si>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</si>
  <si>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</si>
  <si>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</si>
  <si>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</si>
  <si>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</si>
  <si>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</si>
  <si>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</si>
  <si>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</si>
  <si>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</si>
  <si>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</si>
  <si>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</si>
  <si>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</si>
  <si>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</si>
  <si>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</si>
  <si>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</si>
  <si>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</si>
  <si>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</si>
  <si>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</si>
  <si>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</si>
  <si>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</si>
  <si>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</si>
  <si>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</si>
  <si>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</si>
  <si>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</si>
  <si>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</si>
  <si>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</si>
  <si>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</si>
  <si>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</si>
  <si>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</si>
  <si>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</si>
  <si>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</si>
  <si>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</si>
  <si>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</si>
  <si>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</si>
  <si>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</si>
  <si>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</si>
  <si>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</si>
  <si>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</si>
  <si>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</si>
  <si>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</si>
  <si>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</si>
  <si>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</si>
  <si>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</si>
  <si>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</si>
  <si>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</si>
  <si>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</si>
  <si>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</si>
  <si>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</si>
  <si>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</si>
  <si>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</si>
  <si>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</si>
  <si>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</si>
  <si>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</si>
  <si>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</si>
  <si>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</si>
  <si>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</si>
  <si>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</si>
  <si>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</si>
  <si>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</si>
  <si>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</si>
  <si>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</si>
  <si>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</si>
  <si>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</si>
  <si>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</si>
  <si>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</si>
  <si>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</si>
  <si>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</si>
  <si>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</si>
  <si>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</si>
  <si>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</si>
  <si>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</si>
  <si>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</si>
  <si>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</si>
  <si>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</si>
  <si>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</si>
  <si>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</si>
  <si>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</si>
  <si>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</si>
  <si>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</si>
  <si>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</si>
  <si>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</si>
  <si>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</si>
  <si>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</si>
  <si>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</si>
  <si>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</si>
  <si>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</si>
  <si>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</si>
  <si>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</si>
  <si>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</si>
  <si>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</si>
  <si>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</si>
  <si>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</si>
  <si>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</si>
  <si>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</si>
  <si>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</si>
  <si>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</si>
  <si>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</si>
  <si>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</si>
  <si>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</si>
  <si>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</si>
  <si>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</si>
  <si>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</si>
  <si>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</si>
  <si>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</si>
  <si>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</si>
  <si>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</si>
  <si>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</si>
  <si>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</si>
  <si>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</si>
  <si>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</si>
  <si>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</si>
  <si>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</si>
  <si>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</si>
  <si>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</si>
  <si>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</si>
  <si>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</si>
  <si>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</si>
  <si>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</si>
  <si>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</si>
  <si>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</si>
  <si>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</si>
  <si>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</si>
  <si>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</si>
  <si>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</si>
  <si>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</si>
  <si>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</si>
  <si>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</si>
  <si>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</si>
  <si>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</si>
  <si>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</si>
  <si>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</si>
  <si>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</si>
  <si>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</si>
  <si>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</si>
  <si>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</si>
  <si>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</si>
  <si>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</si>
  <si>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</si>
  <si>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</si>
  <si>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</si>
  <si>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</si>
  <si>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</si>
  <si>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</si>
  <si>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</si>
  <si>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</si>
  <si>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</si>
  <si>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</si>
  <si>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</si>
  <si>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</si>
  <si>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</si>
  <si>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</si>
  <si>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</si>
  <si>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</si>
  <si>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</si>
  <si>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</si>
  <si>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</si>
  <si>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</si>
  <si>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</si>
  <si>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</si>
  <si>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</si>
  <si>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</si>
  <si>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</si>
  <si>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</si>
  <si>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</si>
  <si>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</si>
  <si>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</si>
  <si>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</si>
  <si>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</si>
  <si>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</si>
  <si>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</si>
  <si>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</si>
  <si>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</si>
  <si>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</si>
  <si>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</si>
  <si>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</si>
  <si>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</si>
  <si>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</si>
  <si>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</si>
  <si>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</si>
  <si>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</si>
  <si>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</si>
  <si>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</si>
  <si>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</si>
  <si>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</si>
  <si>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</si>
  <si>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</si>
  <si>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</si>
  <si>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</si>
  <si>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</si>
  <si>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</si>
  <si>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</si>
  <si>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</si>
  <si>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</si>
  <si>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</si>
  <si>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</si>
  <si>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</si>
  <si>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</si>
  <si>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</si>
  <si>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</si>
  <si>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</si>
  <si>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</si>
  <si>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</si>
  <si>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</si>
  <si>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</si>
  <si>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</si>
  <si>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</si>
  <si>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</si>
  <si>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</si>
  <si>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</si>
  <si>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</si>
  <si>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</si>
  <si>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</si>
  <si>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</si>
  <si>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</si>
  <si>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</si>
  <si>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</si>
  <si>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</si>
  <si>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</si>
  <si>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</si>
  <si>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</si>
  <si>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</si>
  <si>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</si>
  <si>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</si>
  <si>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</si>
  <si>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</si>
  <si>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</si>
  <si>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</si>
  <si>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</si>
  <si>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</si>
  <si>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</si>
  <si>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</si>
  <si>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</si>
  <si>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</si>
  <si>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</si>
  <si>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</si>
  <si>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</si>
  <si>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</si>
  <si>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</si>
  <si>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</si>
  <si>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</si>
  <si>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</si>
  <si>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</si>
  <si>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</si>
  <si>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</si>
  <si>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</si>
  <si>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</si>
  <si>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</si>
  <si>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</si>
  <si>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</si>
  <si>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</si>
  <si>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</si>
  <si>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</si>
  <si>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</si>
  <si>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</si>
  <si>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</si>
  <si>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</si>
  <si>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</si>
  <si>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</si>
  <si>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</si>
  <si>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</si>
  <si>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</si>
  <si>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</si>
  <si>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</si>
  <si>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</si>
  <si>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</si>
  <si>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</si>
  <si>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</si>
  <si>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</si>
  <si>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</si>
  <si>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</si>
  <si>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</si>
  <si>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</si>
  <si>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</si>
  <si>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</si>
  <si>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</si>
  <si>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</si>
  <si>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</si>
  <si>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</si>
  <si>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</si>
  <si>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</si>
  <si>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</si>
  <si>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</si>
  <si>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</si>
  <si>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</si>
  <si>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</si>
  <si>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</si>
  <si>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</si>
  <si>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</si>
  <si>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</si>
  <si>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</si>
  <si>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</si>
  <si>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</si>
  <si>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</si>
  <si>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</si>
  <si>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</si>
  <si>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</si>
  <si>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</si>
  <si>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</si>
  <si>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</si>
  <si>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</si>
  <si>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</si>
  <si>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</si>
  <si>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</si>
  <si>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</si>
  <si>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</si>
  <si>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</si>
  <si>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</si>
  <si>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</si>
  <si>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</si>
  <si>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</si>
  <si>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</si>
  <si>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</si>
  <si>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</si>
  <si>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</si>
  <si>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</si>
  <si>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</si>
  <si>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</si>
  <si>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</si>
  <si>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</si>
  <si>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</si>
  <si>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</si>
  <si>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</si>
  <si>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</si>
  <si>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</si>
  <si>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</si>
  <si>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</si>
  <si>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</si>
  <si>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</si>
  <si>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</si>
  <si>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</si>
  <si>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</si>
  <si>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</si>
  <si>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</si>
  <si>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</si>
  <si>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</si>
  <si>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</si>
  <si>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</si>
  <si>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</si>
  <si>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</si>
  <si>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</si>
  <si>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</si>
  <si>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</si>
  <si>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</si>
  <si>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</si>
  <si>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</si>
  <si>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</si>
  <si>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</si>
  <si>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</si>
  <si>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</si>
  <si>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</si>
  <si>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</si>
  <si>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</si>
  <si>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</si>
  <si>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</si>
  <si>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</si>
  <si>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</si>
  <si>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</si>
  <si>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</si>
  <si>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</si>
  <si>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</si>
  <si>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</si>
  <si>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</si>
  <si>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</si>
  <si>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</si>
  <si>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</si>
  <si>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</si>
  <si>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</si>
  <si>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</si>
  <si>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</si>
  <si>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</si>
  <si>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</si>
  <si>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</si>
  <si>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</si>
  <si>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</si>
  <si>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</si>
  <si>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</si>
  <si>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</si>
  <si>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</si>
  <si>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</si>
  <si>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</si>
  <si>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</si>
  <si>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</si>
  <si>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</si>
  <si>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</si>
  <si>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</si>
  <si>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</si>
  <si>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</si>
  <si>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</si>
  <si>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</si>
  <si>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</si>
  <si>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</si>
  <si>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</si>
  <si>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</si>
  <si>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</si>
  <si>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</si>
  <si>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</si>
  <si>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</si>
  <si>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</si>
  <si>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</si>
  <si>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</si>
  <si>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</si>
  <si>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</si>
  <si>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</si>
  <si>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</si>
  <si>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</si>
  <si>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</si>
  <si>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</si>
  <si>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</si>
  <si>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</si>
  <si>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</si>
  <si>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</si>
  <si>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</si>
  <si>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</si>
  <si>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</si>
  <si>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</si>
  <si>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</si>
  <si>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</si>
  <si>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</si>
  <si>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</si>
  <si>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</si>
  <si>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</si>
  <si>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</si>
  <si>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</si>
  <si>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</si>
  <si>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</si>
  <si>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</si>
  <si>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</si>
  <si>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</si>
  <si>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</si>
  <si>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</si>
  <si>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</si>
  <si>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</si>
  <si>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</si>
  <si>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</si>
  <si>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</si>
  <si>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</si>
  <si>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</si>
  <si>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</si>
  <si>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</si>
  <si>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</si>
  <si>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</si>
  <si>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</si>
  <si>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</si>
  <si>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</si>
  <si>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</si>
  <si>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</si>
  <si>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</si>
  <si>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</si>
  <si>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</si>
  <si>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</si>
  <si>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</si>
  <si>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</si>
  <si>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</si>
  <si>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</si>
  <si>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</si>
  <si>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</si>
  <si>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</si>
  <si>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</si>
  <si>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</si>
  <si>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</si>
  <si>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</si>
  <si>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</si>
  <si>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</si>
  <si>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</si>
  <si>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</si>
  <si>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</si>
  <si>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</si>
  <si>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</si>
  <si>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</si>
  <si>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</si>
  <si>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</si>
  <si>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</si>
  <si>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</si>
  <si>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</si>
  <si>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</si>
  <si>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</si>
  <si>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</si>
  <si>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</si>
  <si>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</si>
  <si>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</si>
  <si>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</si>
  <si>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</si>
  <si>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</si>
  <si>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</si>
  <si>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</si>
  <si>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</si>
  <si>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</si>
  <si>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</si>
  <si>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</si>
  <si>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</si>
  <si>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</si>
  <si>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</si>
  <si>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</si>
  <si>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</si>
  <si>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</si>
  <si>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</si>
  <si>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</si>
  <si>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</si>
  <si>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</si>
  <si>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</si>
  <si>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</si>
  <si>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</si>
  <si>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</si>
  <si>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</si>
  <si>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</si>
  <si>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</si>
  <si>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</si>
  <si>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</si>
  <si>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</si>
  <si>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</si>
  <si>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</si>
  <si>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</si>
  <si>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</si>
  <si>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</si>
  <si>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</si>
  <si>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</si>
  <si>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</si>
  <si>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</si>
  <si>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</si>
  <si>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</si>
  <si>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</si>
  <si>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</si>
  <si>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</si>
  <si>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</si>
  <si>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</si>
  <si>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</si>
  <si>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</si>
  <si>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</si>
  <si>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</si>
  <si>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</si>
  <si>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</si>
  <si>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</si>
  <si>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</si>
  <si>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</si>
  <si>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</si>
  <si>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</si>
  <si>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</si>
  <si>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</si>
  <si>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</si>
  <si>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</si>
  <si>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</si>
  <si>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</si>
  <si>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</si>
  <si>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</si>
  <si>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</si>
  <si>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</si>
  <si>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</si>
  <si>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</si>
  <si>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</si>
  <si>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</si>
  <si>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</si>
  <si>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</si>
  <si>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</si>
  <si>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</si>
  <si>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</si>
  <si>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</si>
  <si>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</si>
  <si>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</si>
  <si>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</si>
  <si>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</si>
  <si>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</si>
  <si>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</si>
  <si>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</si>
  <si>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</si>
  <si>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</si>
  <si>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</si>
  <si>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</si>
  <si>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</si>
  <si>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</si>
  <si>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</si>
  <si>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</si>
  <si>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</si>
  <si>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</si>
  <si>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</si>
  <si>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</si>
  <si>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</si>
  <si>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</si>
  <si>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</si>
  <si>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</si>
  <si>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</si>
  <si>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</si>
  <si>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</si>
  <si>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</si>
  <si>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</si>
  <si>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</si>
  <si>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</si>
  <si>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</si>
  <si>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</si>
  <si>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</si>
  <si>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</si>
  <si>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</si>
  <si>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</si>
  <si>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</si>
  <si>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</si>
  <si>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</si>
  <si>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</si>
  <si>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</si>
  <si>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</si>
  <si>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</si>
  <si>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</si>
  <si>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</si>
  <si>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</si>
  <si>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</si>
  <si>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</si>
  <si>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</si>
  <si>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</si>
  <si>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</si>
  <si>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</si>
  <si>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</si>
  <si>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</si>
  <si>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</si>
  <si>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</si>
  <si>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</si>
  <si>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</si>
  <si>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</si>
  <si>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</si>
  <si>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</si>
  <si>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</si>
  <si>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</si>
  <si>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</si>
  <si>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</si>
  <si>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</si>
  <si>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</si>
  <si>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</si>
  <si>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</si>
  <si>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</si>
  <si>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</si>
  <si>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</si>
  <si>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</si>
  <si>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</si>
  <si>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</si>
  <si>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</si>
  <si>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</si>
  <si>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</si>
  <si>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</si>
  <si>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</si>
  <si>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</si>
  <si>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</si>
  <si>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</si>
  <si>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</si>
  <si>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</si>
  <si>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</si>
  <si>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</si>
  <si>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</si>
  <si>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</si>
  <si>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</si>
  <si>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</si>
  <si>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</si>
  <si>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</si>
  <si>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</si>
  <si>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</si>
  <si>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</si>
  <si>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</si>
  <si>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</si>
  <si>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</si>
  <si>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</si>
  <si>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</si>
  <si>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</si>
  <si>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</si>
  <si>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</si>
  <si>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</si>
  <si>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</si>
  <si>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</si>
  <si>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</si>
  <si>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</si>
  <si>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</si>
  <si>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</si>
  <si>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</si>
  <si>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</si>
  <si>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</si>
  <si>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</si>
  <si>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</si>
  <si>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</si>
  <si>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</si>
  <si>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</si>
  <si>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</si>
  <si>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</si>
  <si>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</si>
  <si>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</si>
  <si>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</si>
  <si>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</si>
  <si>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</si>
  <si>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</si>
  <si>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</si>
  <si>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</si>
  <si>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</si>
  <si>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</si>
  <si>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</si>
  <si>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</si>
  <si>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</si>
  <si>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</si>
  <si>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</si>
  <si>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</si>
  <si>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</si>
  <si>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</si>
  <si>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</si>
  <si>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</si>
  <si>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</si>
  <si>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</si>
  <si>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</si>
  <si>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</si>
  <si>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</si>
  <si>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</si>
  <si>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</si>
  <si>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</si>
  <si>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</si>
  <si>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</si>
  <si>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</si>
  <si>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</si>
  <si>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</si>
  <si>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</si>
  <si>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</si>
  <si>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</si>
  <si>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</si>
  <si>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</si>
  <si>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</si>
  <si>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</si>
  <si>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</si>
  <si>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</si>
  <si>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</si>
  <si>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</si>
  <si>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</si>
  <si>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</si>
  <si>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</si>
  <si>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</si>
  <si>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</si>
  <si>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</si>
  <si>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</si>
  <si>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</si>
  <si>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</si>
  <si>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</si>
  <si>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</si>
  <si>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</si>
  <si>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</si>
  <si>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</si>
  <si>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</si>
  <si>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</si>
  <si>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</si>
  <si>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</si>
  <si>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</si>
  <si>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</si>
  <si>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</si>
  <si>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</si>
  <si>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</si>
  <si>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</si>
  <si>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</si>
  <si>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</si>
  <si>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</si>
  <si>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</si>
  <si>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</si>
  <si>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</si>
  <si>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</si>
  <si>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</si>
  <si>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</si>
  <si>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</si>
  <si>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</si>
  <si>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</si>
  <si>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</si>
  <si>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</si>
  <si>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</si>
  <si>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</si>
  <si>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</si>
  <si>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</si>
  <si>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</si>
  <si>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</si>
  <si>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</si>
  <si>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</si>
  <si>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</si>
  <si>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</si>
  <si>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</si>
  <si>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</si>
  <si>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</si>
  <si>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</si>
  <si>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</si>
  <si>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</si>
  <si>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</si>
  <si>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</si>
  <si>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</si>
  <si>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</si>
  <si>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</si>
  <si>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</si>
  <si>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</si>
  <si>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</si>
  <si>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</si>
  <si>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</si>
  <si>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</si>
  <si>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</si>
  <si>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</si>
  <si>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</si>
  <si>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</si>
  <si>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</si>
  <si>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</si>
  <si>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</si>
  <si>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</si>
  <si>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</si>
  <si>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</si>
  <si>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</si>
  <si>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</si>
  <si>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</si>
  <si>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</si>
  <si>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</si>
  <si>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</si>
  <si>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</si>
  <si>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</si>
  <si>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</si>
  <si>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</si>
  <si>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</si>
  <si>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</si>
  <si>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</si>
  <si>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</si>
  <si>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</si>
  <si>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</si>
  <si>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</si>
  <si>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</si>
  <si>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</si>
  <si>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</si>
  <si>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</si>
  <si>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</si>
  <si>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</si>
  <si>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</si>
  <si>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</si>
  <si>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</si>
  <si>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</si>
  <si>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</si>
  <si>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</si>
  <si>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</si>
  <si>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</si>
  <si>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</si>
  <si>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</si>
  <si>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</si>
  <si>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</si>
  <si>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</si>
  <si>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</si>
  <si>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</si>
  <si>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</si>
  <si>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</si>
  <si>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</si>
  <si>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</si>
  <si>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</si>
  <si>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</si>
  <si>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</si>
  <si>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</si>
  <si>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</si>
  <si>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</si>
  <si>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</si>
  <si>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</si>
  <si>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</si>
  <si>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</si>
  <si>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</si>
  <si>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</si>
  <si>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</si>
  <si>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</si>
  <si>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</si>
  <si>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</si>
  <si>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</si>
  <si>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</si>
  <si>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</si>
  <si>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</si>
  <si>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</si>
  <si>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</si>
  <si>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</si>
  <si>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</si>
  <si>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</si>
  <si>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</si>
  <si>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</si>
  <si>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</si>
  <si>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</si>
  <si>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</si>
  <si>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</si>
  <si>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</si>
  <si>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</si>
  <si>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</si>
  <si>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</si>
  <si>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</si>
  <si>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</si>
  <si>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</si>
  <si>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</si>
  <si>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</si>
  <si>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</si>
  <si>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</si>
  <si>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</si>
  <si>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</si>
  <si>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</si>
  <si>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</si>
  <si>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</si>
  <si>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</si>
  <si>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</si>
  <si>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</si>
  <si>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</si>
  <si>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</si>
  <si>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</si>
  <si>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</si>
  <si>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</si>
  <si>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</si>
  <si>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</si>
  <si>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</si>
  <si>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</si>
  <si>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</si>
  <si>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</si>
  <si>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</si>
  <si>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</si>
  <si>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</si>
  <si>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</si>
  <si>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</si>
  <si>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</si>
  <si>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</si>
  <si>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</si>
  <si>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</si>
  <si>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</si>
  <si>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</si>
  <si>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</si>
  <si>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</si>
  <si>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</si>
  <si>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</si>
  <si>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</si>
  <si>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</si>
  <si>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</si>
  <si>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</si>
  <si>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</si>
  <si>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</si>
  <si>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</si>
  <si>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</si>
  <si>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</si>
  <si>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</si>
  <si>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</si>
  <si>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</si>
  <si>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</si>
  <si>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</si>
  <si>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</si>
  <si>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</si>
  <si>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</si>
  <si>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</si>
  <si>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</si>
  <si>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</si>
  <si>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</si>
  <si>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</si>
  <si>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</si>
  <si>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</si>
  <si>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</si>
  <si>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</si>
  <si>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</si>
  <si>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</si>
  <si>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</si>
  <si>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</si>
  <si>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</si>
  <si>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</si>
  <si>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</si>
  <si>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</si>
  <si>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</si>
  <si>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</si>
  <si>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</si>
  <si>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</si>
  <si>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</si>
  <si>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</si>
  <si>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</si>
  <si>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</si>
  <si>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</si>
  <si>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</si>
  <si>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</si>
  <si>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</si>
  <si>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</si>
  <si>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</si>
  <si>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</si>
  <si>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</si>
  <si>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</si>
  <si>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</si>
  <si>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</si>
  <si>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</si>
  <si>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</si>
  <si>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</si>
  <si>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</si>
  <si>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</si>
  <si>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</si>
  <si>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</si>
  <si>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</si>
  <si>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</si>
  <si>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</si>
  <si>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</si>
  <si>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</si>
  <si>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</si>
  <si>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</si>
  <si>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</si>
  <si>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</si>
  <si>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</si>
  <si>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</si>
  <si>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</si>
  <si>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</si>
  <si>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</si>
  <si>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</si>
  <si>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</si>
  <si>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</si>
  <si>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</si>
  <si>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</si>
  <si>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</si>
  <si>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</si>
  <si>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</si>
  <si>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</si>
  <si>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</si>
  <si>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</si>
  <si>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</si>
  <si>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</si>
  <si>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</si>
  <si>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</si>
  <si>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</si>
  <si>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</si>
  <si>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</si>
  <si>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</si>
  <si>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</si>
  <si>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</si>
  <si>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</si>
  <si>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</si>
  <si>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</si>
  <si>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</si>
  <si>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</si>
  <si>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</si>
  <si>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</si>
  <si>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</si>
  <si>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</si>
  <si>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</si>
  <si>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</si>
  <si>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</si>
  <si>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</si>
  <si>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</si>
  <si>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</si>
  <si>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</si>
  <si>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</si>
  <si>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</si>
  <si>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</si>
  <si>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</si>
  <si>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</si>
  <si>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</si>
  <si>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</si>
  <si>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</si>
  <si>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</si>
  <si>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</si>
  <si>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</si>
  <si>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</si>
  <si>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</si>
  <si>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</si>
  <si>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</si>
  <si>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</si>
  <si>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</si>
  <si>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</si>
  <si>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</si>
  <si>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</si>
  <si>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</si>
  <si>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</si>
  <si>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</si>
  <si>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</si>
  <si>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</si>
  <si>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</si>
  <si>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</si>
  <si>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</si>
  <si>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</si>
  <si>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</si>
  <si>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</si>
  <si>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</si>
  <si>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</si>
  <si>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</si>
  <si>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</si>
  <si>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</si>
  <si>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</si>
  <si>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</si>
  <si>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</si>
  <si>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</si>
  <si>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</si>
  <si>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</si>
  <si>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</si>
  <si>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</si>
  <si>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</si>
  <si>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</si>
  <si>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</si>
  <si>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</si>
  <si>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</si>
  <si>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</si>
  <si>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</si>
  <si>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</si>
  <si>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</si>
  <si>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</si>
  <si>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</si>
  <si>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</si>
  <si>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</si>
  <si>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</si>
  <si>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</si>
  <si>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</si>
  <si>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</si>
  <si>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</si>
  <si>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</si>
  <si>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</si>
  <si>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</si>
  <si>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</si>
  <si>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</si>
  <si>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</si>
  <si>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</si>
  <si>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</si>
  <si>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</si>
  <si>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</si>
  <si>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</si>
  <si>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</si>
  <si>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</si>
  <si>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</si>
  <si>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</si>
  <si>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</si>
  <si>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</si>
  <si>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</si>
  <si>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</si>
  <si>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</si>
  <si>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</si>
  <si>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</si>
  <si>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</si>
  <si>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</si>
  <si>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</si>
  <si>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</si>
  <si>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</si>
  <si>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</si>
  <si>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</si>
  <si>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</si>
  <si>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</si>
  <si>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</si>
  <si>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</si>
  <si>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</si>
  <si>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</si>
  <si>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</si>
  <si>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</si>
  <si>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</si>
  <si>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</si>
  <si>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</si>
  <si>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</si>
  <si>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</si>
  <si>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</si>
  <si>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</si>
  <si>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</si>
  <si>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</si>
  <si>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</si>
  <si>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</si>
  <si>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</si>
  <si>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</si>
  <si>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</si>
  <si>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</si>
  <si>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</si>
  <si>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</si>
  <si>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</si>
  <si>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</si>
  <si>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</si>
  <si>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</si>
  <si>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</si>
  <si>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</si>
  <si>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</si>
  <si>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</si>
  <si>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</si>
  <si>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</si>
  <si>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</si>
  <si>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</si>
  <si>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</si>
  <si>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</si>
  <si>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</si>
  <si>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</si>
  <si>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</si>
  <si>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</si>
  <si>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</si>
  <si>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</si>
  <si>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</si>
  <si>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</si>
  <si>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</si>
  <si>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</si>
  <si>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</si>
  <si>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</si>
  <si>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</si>
  <si>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</si>
  <si>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</si>
  <si>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</si>
  <si>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</si>
  <si>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</si>
  <si>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</si>
  <si>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</si>
  <si>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</si>
  <si>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</si>
  <si>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</si>
  <si>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</si>
  <si>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</si>
  <si>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</si>
  <si>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</si>
  <si>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</si>
  <si>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</si>
  <si>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</si>
  <si>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</si>
  <si>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</si>
  <si>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</si>
  <si>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</si>
  <si>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</si>
  <si>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</si>
  <si>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</si>
  <si>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</si>
  <si>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</si>
  <si>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</si>
  <si>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</si>
  <si>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</si>
  <si>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</si>
  <si>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</si>
  <si>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</si>
  <si>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</si>
  <si>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</si>
  <si>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</si>
  <si>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</si>
  <si>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</si>
  <si>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</si>
  <si>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</si>
  <si>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</si>
  <si>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</si>
  <si>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</si>
  <si>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</si>
  <si>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</si>
  <si>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</si>
  <si>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</si>
  <si>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</si>
  <si>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</si>
  <si>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</si>
  <si>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</si>
  <si>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</si>
  <si>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</si>
  <si>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</si>
  <si>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</si>
  <si>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</si>
  <si>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</si>
  <si>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</si>
  <si>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</si>
  <si>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</si>
  <si>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</si>
  <si>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</si>
  <si>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</si>
  <si>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</si>
  <si>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</si>
  <si>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</si>
  <si>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</si>
  <si>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</si>
  <si>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</si>
  <si>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</si>
  <si>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</si>
  <si>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</si>
  <si>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</si>
  <si>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</si>
  <si>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</si>
  <si>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</si>
  <si>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</si>
  <si>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</si>
  <si>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</si>
  <si>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</si>
  <si>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</si>
  <si>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</si>
  <si>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</si>
  <si>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</si>
  <si>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</si>
  <si>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</si>
  <si>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</si>
  <si>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</si>
  <si>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</si>
  <si>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</si>
  <si>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</si>
  <si>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</si>
  <si>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</si>
  <si>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</si>
  <si>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</si>
  <si>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</si>
  <si>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</si>
  <si>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</si>
  <si>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</si>
  <si>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</si>
  <si>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</si>
  <si>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</si>
  <si>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</si>
  <si>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</si>
  <si>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</si>
  <si>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</si>
  <si>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</si>
  <si>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</si>
  <si>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</si>
  <si>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</si>
  <si>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</si>
  <si>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</si>
  <si>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</si>
  <si>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</si>
  <si>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</si>
  <si>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</si>
  <si>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</si>
  <si>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</si>
  <si>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</si>
  <si>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</si>
  <si>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</si>
  <si>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</si>
  <si>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</si>
  <si>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</si>
  <si>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</si>
  <si>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</si>
  <si>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</si>
  <si>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</si>
  <si>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</si>
  <si>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</si>
  <si>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</si>
  <si>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</si>
  <si>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</si>
  <si>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</si>
  <si>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</si>
  <si>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</si>
  <si>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</si>
  <si>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</si>
  <si>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</si>
  <si>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</si>
  <si>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</si>
  <si>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</si>
  <si>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</si>
  <si>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</si>
  <si>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</si>
  <si>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</si>
  <si>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</si>
  <si>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</si>
  <si>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</si>
  <si>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</si>
  <si>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</si>
  <si>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</si>
  <si>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</si>
  <si>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</si>
  <si>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</si>
  <si>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</si>
  <si>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</si>
  <si>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</si>
  <si>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</si>
  <si>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</si>
  <si>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</si>
  <si>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</si>
  <si>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</si>
  <si>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</si>
  <si>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</si>
  <si>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</si>
  <si>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</si>
  <si>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</si>
  <si>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</si>
  <si>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</si>
  <si>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</si>
  <si>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</si>
  <si>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</si>
  <si>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</si>
  <si>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</si>
  <si>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</si>
  <si>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</si>
  <si>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</si>
  <si>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</si>
  <si>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</si>
  <si>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</si>
  <si>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</si>
  <si>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</si>
  <si>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</si>
  <si>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</si>
  <si>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</si>
  <si>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</si>
  <si>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</si>
  <si>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</si>
  <si>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</si>
  <si>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</si>
  <si>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</si>
  <si>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</si>
  <si>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</si>
  <si>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</si>
  <si>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</si>
  <si>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</si>
  <si>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</si>
  <si>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</si>
  <si>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</si>
  <si>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</si>
  <si>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</si>
  <si>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</si>
  <si>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</si>
  <si>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</si>
  <si>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</si>
  <si>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</si>
  <si>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</si>
  <si>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</si>
  <si>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</si>
  <si>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</si>
  <si>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</si>
  <si>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</si>
  <si>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</si>
  <si>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</si>
  <si>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</si>
  <si>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</si>
  <si>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</si>
  <si>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</si>
  <si>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</si>
  <si>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</si>
  <si>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</si>
  <si>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</si>
  <si>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</si>
  <si>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</si>
  <si>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</si>
  <si>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</si>
  <si>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</si>
  <si>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</si>
  <si>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</si>
  <si>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</si>
  <si>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</si>
  <si>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</si>
  <si>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</si>
  <si>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</si>
  <si>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</si>
  <si>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</si>
  <si>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</si>
  <si>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</si>
  <si>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</si>
  <si>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</si>
  <si>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</si>
  <si>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</si>
  <si>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</si>
  <si>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</si>
  <si>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</si>
  <si>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</si>
  <si>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</si>
  <si>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</si>
  <si>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</si>
  <si>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</si>
  <si>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</si>
  <si>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</si>
  <si>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</si>
  <si>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</si>
  <si>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</si>
  <si>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</si>
  <si>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</si>
  <si>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</si>
  <si>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</si>
  <si>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</si>
  <si>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</si>
  <si>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</si>
  <si>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</si>
  <si>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</si>
  <si>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</si>
  <si>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</si>
  <si>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</si>
  <si>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</si>
  <si>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</si>
  <si>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</si>
  <si>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</si>
  <si>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</si>
  <si>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</si>
  <si>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</si>
  <si>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</si>
  <si>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</si>
  <si>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</si>
  <si>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</si>
  <si>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</si>
  <si>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</si>
  <si>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</si>
  <si>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</si>
  <si>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</si>
  <si>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</si>
  <si>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</si>
  <si>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</si>
  <si>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</si>
  <si>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</si>
  <si>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</si>
  <si>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</si>
  <si>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</si>
  <si>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</si>
  <si>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</si>
  <si>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</si>
  <si>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</si>
  <si>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</si>
  <si>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</si>
  <si>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</si>
  <si>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</si>
  <si>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</si>
  <si>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</si>
  <si>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</si>
  <si>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</si>
  <si>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</si>
  <si>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</si>
  <si>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</si>
  <si>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</si>
  <si>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</si>
  <si>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</si>
  <si>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</si>
  <si>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</si>
  <si>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</si>
  <si>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</si>
  <si>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</si>
  <si>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</si>
  <si>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</si>
  <si>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</si>
  <si>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</si>
  <si>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</si>
  <si>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</si>
  <si>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</si>
  <si>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</si>
  <si>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</si>
  <si>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</si>
  <si>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</si>
  <si>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</si>
  <si>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</si>
  <si>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</si>
  <si>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</si>
  <si>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</si>
  <si>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</si>
  <si>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</si>
  <si>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</si>
  <si>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</si>
  <si>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</si>
  <si>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</si>
  <si>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</si>
  <si>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</si>
  <si>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</si>
  <si>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</si>
  <si>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</si>
  <si>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</si>
  <si>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</si>
  <si>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</si>
  <si>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</si>
  <si>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</si>
  <si>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</si>
  <si>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</si>
  <si>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</si>
  <si>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</si>
  <si>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</si>
  <si>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</si>
  <si>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</si>
  <si>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</si>
  <si>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</si>
  <si>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</si>
  <si>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</si>
  <si>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</si>
  <si>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</si>
  <si>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</si>
  <si>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</si>
  <si>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</si>
  <si>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</si>
  <si>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</si>
  <si>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</si>
  <si>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</si>
  <si>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</si>
  <si>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</si>
  <si>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</si>
  <si>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</si>
  <si>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</si>
  <si>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</si>
  <si>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</si>
  <si>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</si>
  <si>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</si>
  <si>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</si>
  <si>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</si>
  <si>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</si>
  <si>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</si>
  <si>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</si>
  <si>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</si>
  <si>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</si>
  <si>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</si>
  <si>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</si>
  <si>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</si>
  <si>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</si>
  <si>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</si>
  <si>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</si>
  <si>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</si>
  <si>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</si>
  <si>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</si>
  <si>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</si>
  <si>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</si>
  <si>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</si>
  <si>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</si>
  <si>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</si>
  <si>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</si>
  <si>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</si>
  <si>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</si>
  <si>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</si>
  <si>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</si>
  <si>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</si>
  <si>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</si>
  <si>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</si>
  <si>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</si>
  <si>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</si>
  <si>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</si>
  <si>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</si>
  <si>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</si>
  <si>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</si>
  <si>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</si>
  <si>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</si>
  <si>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</si>
  <si>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</si>
  <si>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</si>
  <si>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</si>
  <si>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</si>
  <si>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</si>
  <si>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</si>
  <si>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</si>
  <si>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</si>
  <si>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</si>
  <si>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</si>
  <si>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</si>
  <si>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</si>
  <si>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</si>
  <si>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</si>
  <si>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</si>
  <si>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</si>
  <si>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</si>
  <si>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</si>
  <si>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</si>
  <si>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</si>
  <si>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</si>
  <si>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</si>
  <si>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</si>
  <si>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</si>
  <si>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</si>
  <si>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</si>
  <si>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</si>
  <si>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</si>
  <si>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</si>
  <si>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</si>
  <si>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</si>
  <si>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</si>
  <si>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</si>
  <si>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</si>
  <si>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</si>
  <si>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</si>
  <si>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</si>
  <si>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</si>
  <si>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</si>
  <si>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</si>
  <si>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</si>
  <si>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</si>
  <si>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</si>
  <si>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</si>
  <si>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</si>
  <si>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</si>
  <si>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</si>
  <si>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</si>
  <si>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</si>
  <si>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</si>
  <si>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</si>
  <si>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</si>
  <si>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</si>
  <si>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</si>
  <si>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</si>
  <si>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</si>
  <si>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</si>
  <si>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</si>
  <si>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</si>
  <si>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</si>
  <si>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</si>
  <si>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</si>
  <si>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</si>
  <si>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</si>
  <si>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</si>
  <si>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</si>
  <si>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</si>
  <si>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</si>
  <si>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</si>
  <si>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</si>
  <si>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</si>
  <si>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</si>
  <si>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</si>
  <si>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</si>
  <si>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</si>
  <si>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</si>
  <si>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</si>
  <si>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</si>
  <si>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</si>
  <si>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</si>
  <si>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</si>
  <si>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</si>
  <si>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</si>
  <si>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</si>
  <si>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</si>
  <si>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</si>
  <si>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</si>
  <si>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</si>
  <si>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</si>
  <si>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</si>
  <si>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</si>
  <si>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</si>
  <si>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</si>
  <si>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</si>
  <si>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</si>
  <si>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</si>
  <si>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</si>
  <si>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</si>
  <si>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</si>
  <si>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</si>
  <si>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</si>
  <si>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</si>
  <si>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</si>
  <si>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</si>
  <si>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</si>
  <si>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</si>
  <si>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</si>
  <si>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</si>
  <si>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</si>
  <si>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</si>
  <si>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</si>
  <si>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</si>
  <si>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</si>
  <si>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</si>
  <si>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</si>
  <si>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</si>
  <si>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</si>
  <si>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</si>
  <si>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</si>
  <si>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</si>
  <si>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</si>
  <si>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</si>
  <si>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</si>
  <si>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</si>
  <si>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</si>
  <si>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</si>
  <si>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</si>
  <si>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</si>
  <si>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</si>
  <si>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</si>
  <si>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</si>
  <si>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</si>
  <si>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</si>
  <si>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</si>
  <si>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</si>
  <si>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</si>
  <si>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</si>
  <si>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</si>
  <si>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</si>
  <si>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</si>
  <si>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</si>
  <si>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</si>
  <si>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</si>
  <si>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</si>
  <si>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</si>
  <si>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</si>
  <si>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</si>
  <si>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</si>
  <si>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</si>
  <si>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</si>
  <si>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</si>
  <si>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</si>
  <si>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</si>
  <si>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</si>
  <si>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</si>
  <si>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</si>
  <si>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</si>
  <si>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</si>
  <si>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</si>
  <si>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</si>
  <si>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</si>
  <si>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</si>
  <si>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</si>
  <si>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</si>
  <si>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</si>
  <si>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</si>
  <si>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</si>
  <si>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</si>
  <si>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</si>
  <si>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</si>
  <si>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</si>
  <si>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</si>
  <si>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</si>
  <si>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</si>
  <si>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</si>
  <si>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</si>
  <si>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</si>
  <si>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</si>
  <si>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</si>
  <si>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</si>
  <si>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</si>
  <si>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</si>
  <si>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</si>
  <si>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</si>
  <si>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</si>
  <si>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</si>
  <si>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</si>
  <si>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</si>
  <si>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</si>
  <si>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</si>
  <si>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</si>
  <si>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</si>
  <si>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</si>
  <si>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</si>
  <si>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</si>
  <si>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</si>
  <si>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</si>
  <si>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</si>
  <si>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</si>
  <si>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</si>
  <si>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</si>
  <si>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</si>
  <si>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</si>
  <si>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</si>
  <si>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</si>
  <si>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</si>
  <si>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</si>
  <si>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</si>
  <si>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</si>
  <si>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</si>
  <si>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</si>
  <si>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</si>
  <si>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</si>
  <si>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</si>
  <si>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</si>
  <si>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</si>
  <si>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</si>
  <si>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</si>
  <si>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</si>
  <si>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</si>
  <si>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</si>
  <si>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</si>
  <si>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</si>
  <si>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</si>
  <si>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</si>
  <si>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</si>
  <si>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</si>
  <si>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</si>
  <si>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</si>
  <si>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</si>
  <si>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</si>
  <si>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</si>
  <si>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</si>
  <si>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</si>
  <si>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</si>
  <si>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</si>
  <si>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</si>
  <si>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</si>
  <si>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</si>
  <si>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</si>
  <si>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</si>
  <si>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</si>
  <si>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</si>
  <si>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</si>
  <si>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</si>
  <si>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</si>
  <si>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</si>
  <si>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</si>
  <si>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</si>
  <si>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</si>
  <si>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</si>
  <si>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</si>
  <si>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</si>
  <si>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</si>
  <si>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</si>
  <si>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</si>
  <si>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</si>
  <si>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</si>
  <si>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</si>
  <si>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</si>
  <si>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</si>
  <si>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</si>
  <si>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</si>
  <si>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</si>
  <si>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</si>
  <si>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</si>
  <si>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</si>
  <si>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</si>
  <si>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</si>
  <si>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</si>
  <si>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</si>
  <si>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</si>
  <si>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</si>
  <si>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</si>
  <si>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</si>
  <si>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</si>
  <si>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</si>
  <si>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</si>
  <si>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</si>
  <si>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</si>
  <si>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</si>
  <si>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</si>
  <si>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</si>
  <si>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</si>
  <si>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</si>
  <si>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</si>
  <si>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</si>
  <si>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</si>
  <si>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</si>
  <si>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</si>
  <si>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</si>
  <si>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</si>
  <si>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</si>
  <si>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</si>
  <si>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</si>
  <si>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</si>
  <si>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</si>
  <si>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</si>
  <si>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</si>
  <si>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</si>
  <si>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</si>
  <si>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</si>
  <si>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</si>
  <si>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</si>
  <si>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</si>
  <si>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</si>
  <si>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</si>
  <si>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</si>
  <si>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</si>
  <si>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</si>
  <si>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</si>
  <si>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</si>
  <si>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</si>
  <si>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</si>
  <si>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</si>
  <si>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</si>
  <si>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</si>
  <si>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</si>
  <si>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</si>
  <si>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</si>
  <si>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</si>
  <si>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</si>
  <si>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</si>
  <si>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</si>
  <si>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</si>
  <si>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</si>
  <si>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</si>
  <si>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</si>
  <si>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</si>
  <si>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</si>
  <si>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</si>
  <si>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</si>
  <si>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</si>
  <si>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</si>
  <si>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</si>
  <si>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</si>
  <si>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</si>
  <si>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</si>
  <si>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</si>
  <si>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</si>
  <si>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</si>
  <si>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</si>
  <si>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</si>
  <si>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</si>
  <si>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</si>
  <si>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</si>
  <si>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</si>
  <si>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</si>
  <si>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</si>
  <si>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</si>
  <si>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</si>
  <si>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</si>
  <si>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</si>
  <si>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</si>
  <si>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</si>
  <si>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</si>
  <si>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</si>
  <si>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</si>
  <si>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</si>
  <si>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</si>
  <si>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</si>
  <si>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</si>
  <si>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</si>
  <si>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</si>
  <si>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</si>
  <si>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</si>
  <si>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</si>
  <si>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</si>
  <si>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</si>
  <si>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</si>
  <si>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</si>
  <si>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</si>
  <si>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</si>
  <si>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</si>
  <si>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</si>
  <si>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</si>
  <si>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</si>
  <si>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</si>
  <si>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</si>
  <si>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</si>
  <si>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</si>
  <si>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</si>
  <si>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</si>
  <si>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</si>
  <si>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</si>
  <si>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</si>
  <si>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</si>
  <si>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</si>
  <si>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</si>
  <si>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</si>
  <si>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</si>
  <si>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</si>
  <si>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</si>
  <si>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</si>
  <si>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</si>
  <si>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</si>
  <si>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</si>
  <si>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</si>
  <si>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</si>
  <si>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</si>
  <si>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</si>
  <si>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</si>
  <si>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</si>
  <si>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</si>
  <si>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</si>
  <si>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</si>
  <si>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</si>
  <si>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</si>
  <si>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</si>
  <si>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</si>
  <si>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</si>
  <si>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</si>
  <si>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</si>
  <si>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</si>
  <si>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</si>
  <si>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</si>
  <si>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</si>
  <si>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</si>
  <si>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</si>
  <si>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</si>
  <si>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</si>
  <si>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</si>
  <si>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</si>
  <si>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</si>
  <si>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</si>
  <si>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</si>
  <si>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</si>
  <si>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</si>
  <si>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</si>
  <si>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</si>
  <si>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</si>
  <si>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</si>
  <si>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</si>
  <si>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</si>
  <si>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</si>
  <si>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</si>
  <si>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</si>
  <si>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</si>
  <si>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</si>
  <si>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</si>
  <si>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</si>
  <si>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</si>
  <si>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</si>
  <si>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</si>
  <si>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</si>
  <si>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</si>
  <si>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</si>
  <si>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</si>
  <si>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</si>
  <si>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</si>
  <si>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</si>
  <si>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</si>
  <si>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</si>
  <si>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</si>
  <si>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</si>
  <si>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</si>
  <si>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</si>
  <si>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</si>
  <si>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</si>
  <si>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</si>
  <si>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</si>
  <si>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</si>
  <si>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</si>
  <si>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</si>
  <si>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</si>
  <si>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</si>
  <si>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</si>
  <si>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</si>
  <si>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</si>
  <si>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</si>
  <si>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</si>
  <si>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</si>
  <si>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</si>
  <si>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</si>
  <si>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</si>
  <si>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</si>
  <si>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</si>
  <si>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</si>
  <si>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</si>
  <si>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</si>
  <si>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</si>
  <si>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</si>
  <si>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</si>
  <si>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</si>
  <si>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</si>
  <si>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</si>
  <si>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</si>
  <si>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</si>
  <si>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</si>
  <si>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</si>
  <si>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</si>
  <si>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</si>
  <si>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</si>
  <si>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</si>
  <si>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</si>
  <si>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</si>
  <si>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</si>
  <si>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</si>
  <si>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</si>
  <si>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</si>
  <si>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</si>
  <si>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</si>
  <si>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</si>
  <si>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</si>
  <si>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</si>
  <si>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</si>
  <si>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</si>
  <si>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</si>
  <si>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</si>
  <si>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</si>
  <si>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</si>
  <si>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</si>
  <si>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</si>
  <si>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</si>
  <si>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</si>
  <si>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</si>
  <si>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</si>
  <si>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</si>
  <si>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</si>
  <si>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</si>
  <si>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</si>
  <si>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</si>
  <si>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</si>
  <si>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</si>
  <si>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</si>
  <si>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</si>
  <si>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</si>
  <si>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</si>
  <si>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</si>
  <si>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</si>
  <si>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</si>
  <si>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</si>
  <si>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</si>
  <si>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</si>
  <si>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</si>
  <si>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</si>
  <si>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</si>
  <si>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</si>
  <si>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</si>
  <si>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</si>
  <si>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</si>
  <si>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</si>
  <si>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</si>
  <si>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</si>
  <si>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</si>
  <si>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</si>
  <si>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</si>
  <si>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</si>
  <si>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</si>
  <si>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</si>
  <si>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</si>
  <si>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</si>
  <si>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</si>
  <si>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</si>
  <si>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</si>
  <si>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</si>
  <si>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</si>
  <si>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</si>
  <si>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</si>
  <si>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</si>
  <si>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</si>
  <si>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</si>
  <si>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</si>
  <si>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</si>
  <si>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</si>
  <si>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</si>
  <si>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</si>
  <si>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</si>
  <si>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</si>
  <si>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</si>
  <si>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</si>
  <si>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</si>
  <si>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</si>
  <si>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</si>
  <si>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</si>
  <si>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</si>
  <si>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</si>
  <si>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</si>
  <si>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</si>
  <si>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</si>
  <si>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</si>
  <si>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</si>
  <si>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</si>
  <si>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</si>
  <si>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</si>
  <si>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</si>
  <si>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</si>
  <si>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</si>
  <si>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</si>
  <si>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</si>
  <si>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</si>
  <si>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</si>
  <si>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</si>
  <si>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</si>
  <si>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</si>
  <si>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</si>
  <si>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</si>
  <si>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</si>
  <si>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</si>
  <si>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</si>
  <si>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</si>
  <si>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</si>
  <si>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</si>
  <si>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</si>
  <si>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</si>
  <si>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</si>
  <si>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</si>
  <si>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</si>
  <si>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</si>
  <si>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</si>
  <si>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</si>
  <si>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</si>
  <si>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</si>
  <si>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</si>
  <si>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</si>
  <si>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</si>
  <si>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</si>
  <si>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</si>
  <si>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</si>
  <si>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</si>
  <si>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</si>
  <si>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</si>
  <si>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</si>
  <si>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</si>
  <si>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</si>
  <si>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</si>
  <si>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</si>
  <si>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</si>
  <si>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</si>
  <si>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</si>
  <si>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</si>
  <si>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</si>
  <si>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</si>
  <si>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</si>
  <si>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</si>
  <si>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</si>
  <si>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</si>
  <si>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</si>
  <si>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</si>
  <si>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</si>
  <si>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</si>
  <si>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</si>
  <si>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</si>
  <si>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</si>
  <si>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</si>
  <si>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</si>
  <si>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</si>
  <si>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</si>
  <si>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</si>
  <si>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</si>
  <si>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</si>
  <si>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</si>
  <si>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</si>
  <si>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</si>
  <si>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</si>
  <si>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</si>
  <si>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</si>
  <si>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</si>
  <si>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</si>
  <si>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</si>
  <si>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</si>
  <si>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</si>
  <si>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</si>
  <si>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</si>
  <si>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</si>
  <si>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</si>
  <si>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</si>
  <si>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</si>
  <si>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</si>
  <si>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</si>
  <si>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</si>
  <si>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</si>
  <si>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</si>
  <si>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</si>
  <si>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</si>
  <si>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</si>
  <si>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</si>
  <si>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</si>
  <si>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</si>
  <si>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</si>
  <si>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</si>
  <si>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</si>
  <si>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</si>
  <si>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</si>
  <si>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</si>
  <si>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</si>
  <si>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</si>
  <si>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</si>
  <si>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</si>
  <si>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</si>
  <si>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</si>
  <si>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</si>
  <si>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</si>
  <si>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</si>
  <si>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</si>
  <si>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</si>
  <si>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</si>
  <si>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</si>
  <si>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</si>
  <si>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</si>
  <si>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</si>
  <si>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</si>
  <si>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</si>
  <si>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</si>
  <si>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</si>
  <si>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</si>
  <si>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</si>
  <si>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</si>
  <si>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</si>
  <si>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</si>
  <si>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</si>
  <si>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</si>
  <si>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</si>
  <si>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</si>
  <si>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</si>
  <si>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</si>
  <si>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</si>
  <si>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</si>
  <si>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</si>
  <si>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</si>
  <si>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</si>
  <si>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</si>
  <si>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</si>
  <si>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</si>
  <si>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</si>
  <si>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</si>
  <si>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</si>
  <si>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</si>
  <si>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</si>
  <si>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</si>
  <si>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</si>
  <si>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</si>
  <si>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</si>
  <si>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</si>
  <si>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</si>
  <si>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</si>
  <si>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</si>
  <si>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</si>
  <si>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</si>
  <si>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</si>
  <si>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</si>
  <si>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</si>
  <si>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</si>
  <si>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</si>
  <si>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</si>
  <si>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</si>
  <si>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</si>
  <si>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</si>
  <si>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</si>
  <si>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</si>
  <si>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</si>
  <si>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</si>
  <si>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</si>
  <si>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</si>
  <si>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</si>
  <si>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</si>
  <si>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</si>
  <si>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</si>
  <si>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</si>
  <si>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</si>
  <si>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</si>
  <si>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</si>
  <si>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</si>
  <si>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</si>
  <si>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</si>
  <si>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</si>
  <si>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</si>
  <si>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</si>
  <si>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</si>
  <si>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</si>
  <si>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</si>
  <si>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</si>
  <si>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</si>
  <si>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</si>
  <si>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</si>
  <si>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</si>
  <si>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</si>
  <si>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</si>
  <si>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</si>
  <si>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</si>
  <si>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</si>
  <si>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</si>
  <si>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</si>
  <si>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</si>
  <si>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</si>
  <si>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</si>
  <si>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</si>
  <si>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</si>
  <si>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</si>
  <si>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</si>
  <si>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</si>
  <si>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</si>
  <si>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</si>
  <si>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</si>
  <si>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</si>
  <si>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</si>
  <si>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</si>
  <si>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</si>
  <si>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</si>
  <si>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</si>
  <si>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</si>
  <si>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</si>
  <si>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</si>
  <si>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</si>
  <si>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</si>
  <si>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</si>
  <si>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</si>
  <si>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</si>
  <si>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</si>
  <si>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</si>
  <si>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</si>
  <si>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</si>
  <si>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</si>
  <si>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</si>
  <si>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</si>
  <si>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</si>
  <si>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</si>
  <si>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</si>
  <si>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</si>
  <si>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</si>
  <si>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</si>
  <si>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</si>
  <si>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</si>
  <si>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</si>
  <si>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</si>
  <si>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</si>
  <si>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</si>
  <si>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</si>
  <si>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</si>
  <si>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</si>
  <si>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</si>
  <si>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</si>
  <si>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</si>
  <si>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</si>
  <si>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</si>
  <si>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</si>
  <si>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</si>
  <si>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</si>
  <si>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</si>
  <si>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</si>
  <si>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</si>
  <si>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</si>
  <si>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</si>
  <si>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</si>
  <si>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</si>
  <si>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</si>
  <si>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</si>
  <si>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</si>
  <si>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</si>
  <si>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</si>
  <si>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</si>
  <si>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</si>
  <si>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</si>
  <si>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</si>
  <si>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</si>
  <si>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</si>
  <si>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</si>
  <si>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</si>
  <si>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</si>
  <si>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</si>
  <si>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</si>
  <si>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</si>
  <si>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</si>
  <si>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</si>
  <si>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</si>
  <si>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</si>
  <si>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</si>
  <si>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</si>
  <si>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</si>
  <si>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</si>
  <si>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</si>
  <si>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</si>
  <si>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</si>
  <si>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</si>
  <si>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</si>
  <si>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</si>
  <si>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</si>
  <si>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</si>
  <si>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</si>
  <si>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</si>
  <si>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</si>
  <si>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</si>
  <si>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</si>
  <si>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</si>
  <si>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</si>
  <si>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</si>
  <si>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</si>
  <si>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</si>
  <si>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</si>
  <si>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</si>
  <si>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</si>
  <si>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</si>
  <si>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</si>
  <si>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</si>
  <si>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</si>
  <si>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</si>
  <si>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</si>
  <si>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</si>
  <si>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</si>
  <si>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</si>
  <si>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</si>
  <si>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</si>
  <si>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</si>
  <si>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</si>
  <si>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</si>
  <si>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</si>
  <si>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</si>
  <si>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</si>
  <si>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</si>
  <si>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</si>
  <si>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</si>
  <si>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</si>
  <si>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</si>
  <si>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</si>
  <si>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</si>
  <si>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</si>
  <si>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</si>
  <si>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</si>
  <si>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</si>
  <si>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</si>
  <si>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</si>
  <si>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</si>
  <si>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</si>
  <si>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</si>
  <si>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</si>
  <si>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</si>
  <si>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</si>
  <si>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</si>
  <si>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</si>
  <si>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</si>
  <si>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</si>
  <si>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</si>
  <si>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</si>
  <si>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</si>
  <si>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</si>
  <si>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</si>
  <si>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</si>
  <si>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</si>
  <si>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</si>
  <si>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</si>
  <si>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</si>
  <si>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</si>
  <si>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</si>
  <si>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</si>
  <si>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</si>
  <si>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</si>
  <si>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</si>
  <si>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</si>
  <si>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</si>
  <si>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</si>
  <si>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</si>
  <si>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</si>
  <si>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</si>
  <si>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</si>
  <si>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</si>
  <si>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</si>
  <si>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</si>
  <si>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</si>
  <si>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</si>
  <si>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</si>
  <si>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</si>
  <si>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</si>
  <si>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</si>
  <si>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</si>
  <si>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</si>
  <si>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</si>
  <si>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</si>
  <si>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</si>
  <si>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</si>
  <si>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</si>
  <si>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</si>
  <si>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</si>
  <si>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</si>
  <si>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</si>
  <si>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</si>
  <si>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</si>
  <si>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</si>
  <si>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</si>
  <si>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</si>
  <si>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</si>
  <si>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</si>
  <si>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</si>
  <si>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</si>
  <si>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</si>
  <si>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</si>
  <si>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</si>
  <si>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</si>
  <si>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</si>
  <si>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</si>
  <si>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</si>
  <si>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Torrey S. Crane Company</t>
  </si>
  <si>
    <t>492 Summer Street, Plantsville, CT 06479</t>
  </si>
  <si>
    <t>Scott K Baker</t>
  </si>
  <si>
    <t>skbaker@torreycrane.com</t>
  </si>
  <si>
    <t>860-628-4778</t>
  </si>
  <si>
    <t>100%</t>
  </si>
  <si>
    <t>www.torreycrane.com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</si>
</sst>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baker@torreycra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rreycrane.com/" TargetMode="External"/><Relationship Id="rId4" Type="http://schemas.openxmlformats.org/officeDocument/2006/relationships/hyperlink" Target="mailto:skbaker@torreycra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4D2CE7B-42E0-4B48-B189-5973F72C0A7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D3D6F3-DD6A-4908-9101-098B1DC3B9D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91" sqref="A91:J9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15823</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27BD963-1AD6-48F4-921A-9598F93A2B4F}"/>
    <hyperlink ref="D20" r:id="rId4" xr:uid="{4A04779A-0A21-459B-B07A-DDA211013B18}"/>
    <hyperlink ref="G77" r:id="rId5" xr:uid="{4A8DC005-84FE-4911-9FE9-0EDB3EBAA87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7" sqref="C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38</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IF(C5="",NA(),IF(OR(C5="Smelter not listed",C5="Smelter not yet identified"),MATCH($B5&amp;$D5,'Smelter Look-up'!$J:$J,0),MATCH($B5&amp;$C5,'Smelter Look-up'!$J:$J,0)))</f>
        <v>431</v>
      </c>
      <c r="X5" s="227">
        <f t="shared" ref="X5" ca="1" si="0">IF(AND(C5="Smelter not listed",OR(LEN(D5)=0,LEN(E5)=0)),1,0)</f>
        <v>0</v>
      </c>
      <c r="AB5" s="228" t="str">
        <f t="shared" ref="AB5" si="1">B5&amp;C5</f>
        <v>TinENAF</v>
      </c>
    </row>
    <row r="6" spans="1:34" s="227" customFormat="1" ht="20.100000000000001" customHeight="1">
      <c r="A6" s="262"/>
      <c r="B6" s="182" t="s">
        <v>1099</v>
      </c>
      <c r="C6" s="186" t="s">
        <v>1003</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481</v>
      </c>
      <c r="X6" s="227">
        <f t="shared" ref="X6:X37" ca="1" si="3">IF(AND(C6="Smelter not listed",OR(LEN(D6)=0,LEN(E6)=0)),1,0)</f>
        <v>0</v>
      </c>
      <c r="AB6" s="228" t="str">
        <f t="shared" ref="AB6:AB37" si="4">B6&amp;C6</f>
        <v>TinMinsur</v>
      </c>
    </row>
    <row r="7" spans="1:34" s="227" customFormat="1" ht="20.100000000000001" customHeight="1">
      <c r="A7" s="262"/>
      <c r="B7" s="182" t="s">
        <v>1099</v>
      </c>
      <c r="C7" s="186" t="s">
        <v>1759</v>
      </c>
      <c r="D7" s="230"/>
      <c r="E7" s="182" t="str">
        <f ca="1">IF(ISERROR($V7),"",OFFSET('Smelter Look-up'!$D$4,$V7-4,0)&amp;"")</f>
        <v>BRAZIL</v>
      </c>
      <c r="F7" s="182" t="str">
        <f ca="1">IF(ISERROR($V7),"",OFFSET('Smelter Look-up'!$E$4,$V7-4,0))</f>
        <v>CID002036</v>
      </c>
      <c r="G7" s="182" t="str">
        <f ca="1">IF(C7=$X$4,IF(ISERROR($V7),"Enter smelter details","RMI"),IF(ISERROR($V7),"",OFFSET('Smelter Look-up'!$F$4,$V7-4,0)))</f>
        <v>RMI</v>
      </c>
      <c r="H7" s="183">
        <f ca="1">IF(ISERROR($V7),"",OFFSET('Smelter Look-up'!$G$4,$V7-4,0))</f>
        <v>0</v>
      </c>
      <c r="I7" s="184" t="str">
        <f ca="1">IF(ISERROR($V7),"",OFFSET('Smelter Look-up'!$H$4,$V7-4,0))</f>
        <v>Ariquemes</v>
      </c>
      <c r="J7" s="184" t="str">
        <f ca="1">IF(ISERROR($V7),"",OFFSET('Smelter Look-up'!$I$4,$V7-4,0))</f>
        <v>Rondônia</v>
      </c>
      <c r="K7" s="224"/>
      <c r="L7" s="224"/>
      <c r="M7" s="224"/>
      <c r="N7" s="224"/>
      <c r="O7" s="224"/>
      <c r="P7" s="185"/>
      <c r="Q7" s="225"/>
      <c r="R7" s="182" t="str">
        <f ca="1">IF(ISERROR($V7),"",OFFSET('Smelter Look-up'!$C$4,$V7-4,0)&amp;"")</f>
        <v>White Solder Metalurgia e Mineracao Ltda.</v>
      </c>
      <c r="S7" s="181" t="str">
        <f t="shared" ca="1" si="2"/>
        <v>BR</v>
      </c>
      <c r="T7" s="181" t="str">
        <f ca="1">IF(B7="","",IF(ISERROR(MATCH($J7,SorP!$B$1:$B$6226,0)),"",INDIRECT("'SorP'!$A$"&amp;MATCH($S7&amp;$J7,SorP!C:C,0))))</f>
        <v>BR-RO</v>
      </c>
      <c r="U7" s="201"/>
      <c r="V7" s="226">
        <f>IF(C7="",NA(),IF(OR(C7="Smelter not listed",C7="Smelter not yet identified"),MATCH($B7&amp;$D7,'Smelter Look-up'!$J:$J,0),MATCH($B7&amp;$C7,'Smelter Look-up'!$J:$J,0)))</f>
        <v>532</v>
      </c>
      <c r="X7" s="227">
        <f t="shared" ca="1" si="3"/>
        <v>0</v>
      </c>
      <c r="AB7" s="228" t="str">
        <f t="shared" si="4"/>
        <v>TinWhite Solder Metalurgica</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2A17C32-16F6-4EE4-B5C1-EFA47DA1C45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Torrey S. Crane Company</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Scott K Baker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skbaker@torreycrane.com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860-628-4778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Scott K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skbaker@torreycrane.com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www.torreycrane.com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Bonatsos</cp:lastModifiedBy>
  <cp:lastPrinted>2015-04-21T20:47:43Z</cp:lastPrinted>
  <dcterms:created xsi:type="dcterms:W3CDTF">2010-06-21T21:00:23Z</dcterms:created>
  <dcterms:modified xsi:type="dcterms:W3CDTF">2025-06-03T18:54:52Z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